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tabRatio="711" activeTab="0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8" sheetId="6" r:id="rId6"/>
    <sheet name="9(1)～(2)" sheetId="7" r:id="rId7"/>
    <sheet name="9(3)～(4)" sheetId="8" r:id="rId8"/>
    <sheet name="10" sheetId="9" r:id="rId9"/>
    <sheet name="11" sheetId="10" r:id="rId10"/>
    <sheet name="12" sheetId="11" r:id="rId11"/>
  </sheets>
  <definedNames>
    <definedName name="_xlnm.Print_Area" localSheetId="1">'1.2'!$A$1:$V$63</definedName>
    <definedName name="_xlnm.Print_Area" localSheetId="9">'11'!$A$1:$W$29</definedName>
    <definedName name="_xlnm.Print_Area" localSheetId="10">'12'!$A$1:$AK$63</definedName>
  </definedNames>
  <calcPr fullCalcOnLoad="1"/>
</workbook>
</file>

<file path=xl/sharedStrings.xml><?xml version="1.0" encoding="utf-8"?>
<sst xmlns="http://schemas.openxmlformats.org/spreadsheetml/2006/main" count="1394" uniqueCount="982">
  <si>
    <t>２．人　　口</t>
  </si>
  <si>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</si>
  <si>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</si>
  <si>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</si>
  <si>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</si>
  <si>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</si>
  <si>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</si>
  <si>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</si>
  <si>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</si>
  <si>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</si>
  <si>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</si>
  <si>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</si>
  <si>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</si>
  <si>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</si>
  <si>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</si>
  <si>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</si>
  <si>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</si>
  <si>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</si>
  <si>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</si>
  <si>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</si>
  <si>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</si>
  <si>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</si>
  <si>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</si>
  <si>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</si>
  <si>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</si>
  <si>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</si>
  <si>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</si>
  <si>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</si>
  <si>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</si>
  <si>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</si>
  <si>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</si>
  <si>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</si>
  <si>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</si>
  <si>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</si>
  <si>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</si>
  <si>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</si>
  <si>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</si>
  <si>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</si>
  <si>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</si>
  <si>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</si>
  <si>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</si>
  <si>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</si>
  <si>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</si>
  <si>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</si>
  <si>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</si>
  <si>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</si>
  <si>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</si>
  <si>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</si>
  <si>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</si>
  <si>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</si>
  <si>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</si>
  <si>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</si>
  <si>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</si>
  <si>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</si>
  <si>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</si>
  <si>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</si>
  <si>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</si>
  <si>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</si>
  <si>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</si>
  <si>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</si>
  <si>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</si>
  <si>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</si>
  <si>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</si>
  <si>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</si>
  <si>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</si>
  <si>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</si>
  <si>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</si>
  <si>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</si>
  <si>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</si>
  <si>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</si>
  <si>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</si>
  <si>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</si>
  <si>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</si>
  <si>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</si>
  <si>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</si>
  <si>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</si>
  <si>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</si>
  <si>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</si>
  <si>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</si>
  <si>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</si>
  <si>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</si>
  <si>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</si>
  <si>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</si>
  <si>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</si>
  <si>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</si>
  <si>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</si>
  <si>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</si>
  <si>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</si>
  <si>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</si>
  <si>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</si>
  <si>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</si>
  <si>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</si>
  <si>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</si>
  <si>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</si>
  <si>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</si>
  <si>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</si>
  <si>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</si>
  <si>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</si>
  <si>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</si>
  <si>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</si>
  <si>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</si>
  <si>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</si>
  <si>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</si>
  <si>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</si>
  <si>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</si>
  <si>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</si>
  <si>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</si>
  <si>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</si>
  <si>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</si>
  <si>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</si>
  <si>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</si>
  <si>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</si>
  <si>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</si>
  <si>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</si>
  <si>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</si>
  <si>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</si>
  <si>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</si>
  <si>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</si>
  <si>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</si>
  <si>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</si>
  <si>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</si>
  <si>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</si>
  <si>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</si>
  <si>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</si>
  <si>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</si>
  <si>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</si>
  <si>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</si>
  <si>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</si>
  <si>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</si>
  <si>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</si>
  <si>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</si>
  <si>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</si>
  <si>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</si>
  <si>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</si>
  <si>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</si>
  <si>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</si>
  <si>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</si>
  <si>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</si>
  <si>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</si>
  <si>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</si>
  <si>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</si>
  <si>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</si>
  <si>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</si>
  <si>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</si>
  <si>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</si>
  <si>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</si>
  <si>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</si>
  <si>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</si>
  <si>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</si>
  <si>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</si>
  <si>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</si>
  <si>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</si>
  <si>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</si>
  <si>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</si>
  <si>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</si>
  <si>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</si>
  <si>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</si>
  <si>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</si>
  <si>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</si>
  <si>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</si>
  <si>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</si>
  <si>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</si>
  <si>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</si>
  <si>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</si>
  <si>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</si>
  <si>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</si>
  <si>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</si>
  <si>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</si>
  <si>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</si>
  <si>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</si>
  <si>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</si>
  <si>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</si>
  <si>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</si>
  <si>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</si>
  <si>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</si>
  <si>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</si>
  <si>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</si>
  <si>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</si>
  <si>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</si>
  <si>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</si>
  <si>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</si>
  <si>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</si>
  <si>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</si>
  <si>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</si>
  <si>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</si>
  <si>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</si>
  <si>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</si>
  <si>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</si>
  <si>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</si>
  <si>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</si>
  <si>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</si>
  <si>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</si>
  <si>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</si>
  <si>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</si>
  <si>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</si>
  <si>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</si>
  <si>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</si>
  <si>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</si>
  <si>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</si>
  <si>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</si>
  <si>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</si>
  <si>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</si>
  <si>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</si>
  <si>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</si>
  <si>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</si>
  <si>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</si>
  <si>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</si>
  <si>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</si>
  <si>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</si>
  <si>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</si>
  <si>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</si>
  <si>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</si>
  <si>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</si>
  <si>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</si>
  <si>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</si>
  <si>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</si>
  <si>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</si>
  <si>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</si>
  <si>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</si>
  <si>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</si>
  <si>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</si>
  <si>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</si>
  <si>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</si>
  <si>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</si>
  <si>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</si>
  <si>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</si>
  <si>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</si>
  <si>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</si>
  <si>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</si>
  <si>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</si>
  <si>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</si>
  <si>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</si>
  <si>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</si>
  <si>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</si>
  <si>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</si>
  <si>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</si>
  <si>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</si>
  <si>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</si>
  <si>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</si>
  <si>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</si>
  <si>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</si>
  <si>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</si>
  <si>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</si>
  <si>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</si>
  <si>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</si>
  <si>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</si>
  <si>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</si>
  <si>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</si>
  <si>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</si>
  <si>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</si>
  <si>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</si>
  <si>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</si>
  <si>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</si>
  <si>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</si>
  <si>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</si>
  <si>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</si>
  <si>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</si>
  <si>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</si>
  <si>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</si>
  <si>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</si>
  <si>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</si>
  <si>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</si>
  <si>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</si>
  <si>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</si>
  <si>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</si>
  <si>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</si>
  <si>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</si>
  <si>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</si>
  <si>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</si>
  <si>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</si>
  <si>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</si>
  <si>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</si>
  <si>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</si>
  <si>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</si>
  <si>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</si>
  <si>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</si>
  <si>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</si>
  <si>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</si>
  <si>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</si>
  <si>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</si>
  <si>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</si>
  <si>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</si>
  <si>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</si>
  <si>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</si>
  <si>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</si>
  <si>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</si>
  <si>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</si>
  <si>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</si>
  <si>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</si>
  <si>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</si>
  <si>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</si>
  <si>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</si>
  <si>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</si>
  <si>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</si>
  <si>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</si>
  <si>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 xml:space="preserve"> 男 女 別・年 齢 階 層 別 人 口</t>
  </si>
  <si>
    <t>人　　　　　口</t>
  </si>
  <si>
    <t>年　　　　　　　　　令</t>
  </si>
  <si>
    <t>総　数</t>
  </si>
  <si>
    <t xml:space="preserve">老 齢 人 口 </t>
  </si>
  <si>
    <t>資料 … 総務課</t>
  </si>
  <si>
    <t xml:space="preserve"> 就業者および失業者数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</si>
  <si>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</si>
  <si>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</si>
  <si>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</si>
  <si>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</si>
  <si>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 xml:space="preserve">年 少 人 口 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</si>
  <si>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</si>
  <si>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</si>
  <si>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</si>
  <si>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</si>
  <si>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</si>
  <si>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</si>
  <si>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</si>
  <si>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</si>
  <si>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</si>
  <si>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</si>
  <si>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</si>
  <si>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</si>
  <si>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</si>
  <si>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</si>
  <si>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</si>
  <si>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</si>
  <si>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</si>
  <si>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</si>
  <si>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</si>
  <si>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</si>
  <si>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</si>
  <si>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</si>
  <si>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</si>
  <si>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</si>
  <si>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</si>
  <si>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</si>
  <si>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</si>
  <si>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</si>
  <si>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</si>
  <si>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</si>
  <si>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</si>
  <si>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</si>
  <si>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</si>
  <si>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</si>
  <si>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</si>
  <si>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</si>
  <si>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</si>
  <si>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</si>
  <si>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</si>
  <si>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</si>
  <si>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</si>
  <si>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</si>
  <si>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</si>
  <si>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</si>
  <si>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</si>
  <si>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</si>
  <si>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</si>
  <si>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</si>
  <si>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</si>
  <si>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</si>
  <si>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</si>
  <si>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</si>
  <si>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</si>
  <si>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</si>
  <si>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</si>
  <si>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</si>
  <si>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</si>
  <si>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</si>
  <si>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</si>
  <si>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</si>
  <si>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</si>
  <si>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</si>
  <si>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石垣西10丁目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</si>
  <si>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</si>
  <si>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</si>
  <si>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</si>
  <si>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</si>
  <si>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</si>
  <si>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</si>
  <si>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</si>
  <si>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</si>
  <si>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</si>
  <si>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</si>
  <si>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</si>
  <si>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</si>
  <si>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</si>
  <si>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</si>
  <si>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</si>
  <si>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</si>
  <si>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</si>
  <si>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</si>
  <si>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</si>
  <si>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</si>
  <si>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</si>
  <si>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</si>
  <si>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</si>
  <si>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</si>
  <si>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</si>
  <si>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</si>
  <si>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</si>
  <si>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</si>
  <si>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</si>
  <si>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</si>
  <si>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</si>
  <si>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</si>
  <si>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</si>
  <si>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</si>
  <si>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</si>
  <si>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</si>
  <si>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</si>
  <si>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</si>
  <si>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</si>
  <si>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</si>
  <si>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</si>
  <si>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</si>
  <si>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</si>
  <si>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</si>
  <si>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</si>
  <si>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</si>
  <si>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</si>
  <si>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</si>
  <si>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</si>
  <si>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</si>
  <si>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</si>
  <si>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</si>
  <si>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</si>
  <si>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</si>
  <si>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</si>
  <si>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</si>
  <si>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</si>
  <si>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</si>
  <si>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</si>
  <si>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</si>
  <si>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</si>
  <si>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</si>
  <si>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</si>
  <si>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</si>
  <si>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</si>
  <si>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</si>
  <si>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</si>
  <si>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</si>
  <si>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</si>
  <si>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</si>
  <si>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</si>
  <si>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</si>
  <si>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</si>
  <si>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内竃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</si>
  <si>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</si>
  <si>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</si>
  <si>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</si>
  <si>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</si>
  <si>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</si>
  <si>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</si>
  <si>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</si>
  <si>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</si>
  <si>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</si>
  <si>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</si>
  <si>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</si>
  <si>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</si>
  <si>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</si>
  <si>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</si>
  <si>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</si>
  <si>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</si>
  <si>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</si>
  <si>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</si>
  <si>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</si>
  <si>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</si>
  <si>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</si>
  <si>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</si>
  <si>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</si>
  <si>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</si>
  <si>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</si>
  <si>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</si>
  <si>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</si>
  <si>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</si>
  <si>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</si>
  <si>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</si>
  <si>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</si>
  <si>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</si>
  <si>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</si>
  <si>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</si>
  <si>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</si>
  <si>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</si>
  <si>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</si>
  <si>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</si>
  <si>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</si>
  <si>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</si>
  <si>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</si>
  <si>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</si>
  <si>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</si>
  <si>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</si>
  <si>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</si>
  <si>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</si>
  <si>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</si>
  <si>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</si>
  <si>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</si>
  <si>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</si>
  <si>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</si>
  <si>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</si>
  <si>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</si>
  <si>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</si>
  <si>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</si>
  <si>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</si>
  <si>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</si>
  <si>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</si>
  <si>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</si>
  <si>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</si>
  <si>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</si>
  <si>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</si>
  <si>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</si>
  <si>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</si>
  <si>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</si>
  <si>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</si>
  <si>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</si>
  <si>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昭和６０年の総人口</t>
  </si>
  <si>
    <t>人　　　員</t>
  </si>
  <si>
    <t>２．</t>
  </si>
  <si>
    <t>年次別・国籍別・外国人登録者数</t>
  </si>
  <si>
    <t>国勢調査の概要</t>
  </si>
  <si>
    <t>県下市町村別人口および世帯数</t>
  </si>
  <si>
    <t>年齢別・男女別人口</t>
  </si>
  <si>
    <t>労働力状態・産業(大分類)・年齢階層・</t>
  </si>
  <si>
    <t>男女別就業者数（１５才以上人口）</t>
  </si>
  <si>
    <t>家族類型別・親族人員</t>
  </si>
  <si>
    <t>校区別・世帯数・男女別・年齢階層別人口</t>
  </si>
  <si>
    <t>就業者および失業者数</t>
  </si>
  <si>
    <t>町別・世帯数・人口</t>
  </si>
  <si>
    <t>人口の推移</t>
  </si>
  <si>
    <t>人口異動</t>
  </si>
  <si>
    <t>人口動態</t>
  </si>
  <si>
    <t>校区別・産業(大分類)別</t>
  </si>
  <si>
    <t>平　　 成　　１２　　年</t>
  </si>
  <si>
    <t>Ｈ１２年</t>
  </si>
  <si>
    <t>人口</t>
  </si>
  <si>
    <t>資料 … 市民課</t>
  </si>
  <si>
    <t>増 減 数</t>
  </si>
  <si>
    <t>自　然　動　態</t>
  </si>
  <si>
    <t>社　会　動　態</t>
  </si>
  <si>
    <t>平成１３年１０月１日推計人口</t>
  </si>
  <si>
    <t>平成１４年１０月１日推計人口</t>
  </si>
  <si>
    <t>年　　次</t>
  </si>
  <si>
    <t>平成１５年１０月１日推計人口</t>
  </si>
  <si>
    <t xml:space="preserve"> 男女別就業者数（１５才以上人口）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</si>
  <si>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</si>
  <si>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</si>
  <si>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</si>
  <si>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</si>
  <si>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</si>
  <si>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</si>
  <si>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</si>
  <si>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</si>
  <si>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</si>
  <si>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</si>
  <si>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</si>
  <si>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</si>
  <si>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</si>
  <si>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</si>
  <si>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</si>
  <si>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</si>
  <si>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</si>
  <si>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</si>
  <si>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</si>
  <si>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</si>
  <si>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</si>
  <si>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</si>
  <si>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</si>
  <si>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</si>
  <si>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</si>
  <si>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</si>
  <si>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</si>
  <si>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</si>
  <si>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</si>
  <si>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</si>
  <si>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</si>
  <si>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</si>
  <si>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</si>
  <si>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</si>
  <si>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年</t>
  </si>
  <si>
    <t>第１回　国勢調査</t>
  </si>
  <si>
    <t>年次 ・ 月</t>
  </si>
  <si>
    <t>生 産 年 齢 人 口</t>
  </si>
  <si>
    <t>町　別　・　世　帯　数　・　人　口　（　つ　づ　き　）</t>
  </si>
  <si>
    <t>【注】</t>
  </si>
  <si>
    <t>平成</t>
  </si>
  <si>
    <t>年</t>
  </si>
  <si>
    <t>平成１７年版統計書より様式変更。</t>
  </si>
  <si>
    <t>（　）は１世帯当りの人数</t>
  </si>
  <si>
    <t>増減数</t>
  </si>
  <si>
    <t>増減率(％)</t>
  </si>
  <si>
    <t>平成17－平成12</t>
  </si>
  <si>
    <t>９</t>
  </si>
  <si>
    <t>外国人登録者数による数値。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</si>
  <si>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</si>
  <si>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</si>
  <si>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</si>
  <si>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</si>
  <si>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</si>
  <si>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</si>
  <si>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</si>
  <si>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</si>
  <si>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</si>
  <si>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</si>
  <si>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</si>
  <si>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</si>
  <si>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</si>
  <si>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</si>
  <si>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</si>
  <si>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</si>
  <si>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</si>
  <si>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総数</t>
  </si>
  <si>
    <t>総　　　　　　　　　　数</t>
  </si>
  <si>
    <t>総　　 　　　　　　 数</t>
  </si>
  <si>
    <t>労 　働　 力 　人　　口</t>
  </si>
  <si>
    <t>非  労　働　 力　人　口</t>
  </si>
  <si>
    <t>第１７回　国勢調査</t>
  </si>
  <si>
    <t>平成１８年１０月１日推計人口</t>
  </si>
  <si>
    <t>（人）</t>
  </si>
  <si>
    <t xml:space="preserve">年   少   人   口  </t>
  </si>
  <si>
    <t>平　成　７　年</t>
  </si>
  <si>
    <t>平　成　１２　年</t>
  </si>
  <si>
    <t>平　成　１７　年</t>
  </si>
  <si>
    <t>年　　齢</t>
  </si>
  <si>
    <t>総　　数</t>
  </si>
  <si>
    <t>　　男　　　　女　　　　別　　　　人　　　　口</t>
  </si>
  <si>
    <t>平成１７年１０月１日現在</t>
  </si>
  <si>
    <t>資料 … 総務課</t>
  </si>
  <si>
    <t>２５～２９歳</t>
  </si>
  <si>
    <t>不　　詳</t>
  </si>
  <si>
    <t>（再　掲）</t>
  </si>
  <si>
    <t>年齢別割合</t>
  </si>
  <si>
    <t>平成17／平成12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</si>
  <si>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</si>
  <si>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</si>
  <si>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</si>
  <si>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</si>
  <si>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</si>
  <si>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</si>
  <si>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</si>
  <si>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</si>
  <si>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 xml:space="preserve"> 数　・　人　口</t>
  </si>
  <si>
    <t>（１）家族類型別一般世帯数</t>
  </si>
  <si>
    <t>区　　　分</t>
  </si>
  <si>
    <t>総　数</t>
  </si>
  <si>
    <t>親　　　　　　族　　　　　　世　　　　　　帯</t>
  </si>
  <si>
    <t>非親族世帯</t>
  </si>
  <si>
    <t>単独世帯</t>
  </si>
  <si>
    <t>核　　　家　　　族　　　世　　　帯</t>
  </si>
  <si>
    <t>そ　の</t>
  </si>
  <si>
    <t>夫　 婦</t>
  </si>
  <si>
    <t>夫婦と子</t>
  </si>
  <si>
    <t>男親と子</t>
  </si>
  <si>
    <t>女親と子</t>
  </si>
  <si>
    <t>他　の</t>
  </si>
  <si>
    <t>のみの</t>
  </si>
  <si>
    <t>供から成</t>
  </si>
  <si>
    <t>親　族</t>
  </si>
  <si>
    <t>世　 帯</t>
  </si>
  <si>
    <t>る世帯　</t>
  </si>
  <si>
    <t>世　帯</t>
  </si>
  <si>
    <t>世帯数</t>
  </si>
  <si>
    <t>世帯人員</t>
  </si>
  <si>
    <t>親族人員</t>
  </si>
  <si>
    <t>1世帯あたり親族人員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</si>
  <si>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</si>
  <si>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</si>
  <si>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</si>
  <si>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</si>
  <si>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</si>
  <si>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-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</si>
  <si>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</si>
  <si>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</si>
  <si>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</si>
  <si>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</si>
  <si>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</si>
  <si>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平成１７年１０月１日現在</t>
  </si>
  <si>
    <t>資料 … 総務課</t>
  </si>
  <si>
    <t>（２）産業別就業者数（１５才以上）</t>
  </si>
  <si>
    <t>雇 用 者</t>
  </si>
  <si>
    <t>役　　員</t>
  </si>
  <si>
    <t>雇　人　の</t>
  </si>
  <si>
    <t>家族従業者</t>
  </si>
  <si>
    <t>あ る 業 主</t>
  </si>
  <si>
    <t>な い 業 主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</si>
  <si>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</si>
  <si>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</si>
  <si>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</si>
  <si>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</si>
  <si>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</si>
  <si>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</si>
  <si>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</si>
  <si>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</si>
  <si>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</si>
  <si>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</si>
  <si>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</si>
  <si>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</si>
  <si>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</si>
  <si>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</si>
  <si>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</si>
  <si>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</si>
  <si>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</si>
  <si>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</si>
  <si>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</si>
  <si>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</si>
  <si>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</si>
  <si>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不動産業</t>
  </si>
  <si>
    <t>サ－ビス業</t>
  </si>
  <si>
    <t>公 務 (他に分類されないもの)</t>
  </si>
  <si>
    <t>分類不能の産業</t>
  </si>
  <si>
    <t>資料 … 総務課</t>
  </si>
  <si>
    <t>公営･都市機構･公社の借家</t>
  </si>
  <si>
    <t>（３）住居の種類別一般世帯</t>
  </si>
  <si>
    <t>世　帯　数</t>
  </si>
  <si>
    <t>世 帯 人 員</t>
  </si>
  <si>
    <t>１人あたり</t>
  </si>
  <si>
    <t>１世帯あたり</t>
  </si>
  <si>
    <t>延 べ 面 積</t>
  </si>
  <si>
    <t>住宅に住む一般世帯</t>
  </si>
  <si>
    <t>持ち家</t>
  </si>
  <si>
    <t>民営借家</t>
  </si>
  <si>
    <t>給与住宅</t>
  </si>
  <si>
    <t>間借り</t>
  </si>
  <si>
    <t>住宅以外に住む一般世帯</t>
  </si>
  <si>
    <t>平成１７年１０月１日現在</t>
  </si>
  <si>
    <t>資料 … 総務課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</si>
  <si>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</si>
  <si>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</si>
  <si>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</si>
  <si>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</si>
  <si>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</si>
  <si>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</si>
  <si>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</si>
  <si>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</si>
  <si>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</si>
  <si>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</si>
  <si>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</si>
  <si>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</si>
  <si>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</si>
  <si>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</si>
  <si>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</si>
  <si>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</si>
  <si>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</si>
  <si>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</t>
  </si>
  <si>
    <t>（世帯の主な就業者が業主）</t>
  </si>
  <si>
    <t>（世帯の主な就業者が雇用者）</t>
  </si>
  <si>
    <t>非就業者世帯</t>
  </si>
  <si>
    <t>分類不能世帯</t>
  </si>
  <si>
    <t>資料 … 総務課</t>
  </si>
  <si>
    <t>国勢調査</t>
  </si>
  <si>
    <t>種別</t>
  </si>
  <si>
    <t>世    帯    総    数</t>
  </si>
  <si>
    <t>総      人      口</t>
  </si>
  <si>
    <t>人    口    密    度</t>
  </si>
  <si>
    <t>（％）</t>
  </si>
  <si>
    <t>女１００人につき男</t>
  </si>
  <si>
    <t>年  少  人  口  指  数</t>
  </si>
  <si>
    <t xml:space="preserve">年 少 人 口 比 率 </t>
  </si>
  <si>
    <t>（％）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</si>
  <si>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</si>
  <si>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</si>
  <si>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</si>
  <si>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</si>
  <si>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</si>
  <si>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 年  人  口  指  数</t>
  </si>
  <si>
    <t>老 年 人 口 比 率</t>
  </si>
  <si>
    <t>老  年  化  指  数</t>
  </si>
  <si>
    <t xml:space="preserve">従   属   人   口 </t>
  </si>
  <si>
    <t>従  属  人  口  指  数</t>
  </si>
  <si>
    <t>従 属 人 口 比 率</t>
  </si>
  <si>
    <t xml:space="preserve">人口集中地区面積 </t>
  </si>
  <si>
    <t>（ｋ㎡）</t>
  </si>
  <si>
    <t>人口集中地区人口</t>
  </si>
  <si>
    <t xml:space="preserve">昼   間   人   口  </t>
  </si>
  <si>
    <t xml:space="preserve">昼 間 流 入 人 口 </t>
  </si>
  <si>
    <t>昼間流出人口</t>
  </si>
  <si>
    <t>各年１０月１日現在</t>
  </si>
  <si>
    <t>資料 … 総務課</t>
  </si>
  <si>
    <t>(単位 ： ｋ㎡ ・ 世帯 ・ 人)</t>
  </si>
  <si>
    <t>国勢調査</t>
  </si>
  <si>
    <t>　　　　　　　　　　　　　
　　　　　　　　　　　　　　　区 分
　市 町 村 名</t>
  </si>
  <si>
    <t>人</t>
  </si>
  <si>
    <t>口</t>
  </si>
  <si>
    <t>平成17年</t>
  </si>
  <si>
    <t>平成12年</t>
  </si>
  <si>
    <t>大分市</t>
  </si>
  <si>
    <t>大分市　</t>
  </si>
  <si>
    <t>別府市</t>
  </si>
  <si>
    <t>中津市</t>
  </si>
  <si>
    <t>平成１７年１０月１日現在</t>
  </si>
  <si>
    <t>資料 … 総務課</t>
  </si>
  <si>
    <t>津久見市</t>
  </si>
  <si>
    <t>由布市</t>
  </si>
  <si>
    <t>東国東郡</t>
  </si>
  <si>
    <t>国見町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</si>
  <si>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</si>
  <si>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</si>
  <si>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</si>
  <si>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</si>
  <si>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</si>
  <si>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</si>
  <si>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</si>
  <si>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</si>
  <si>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</si>
  <si>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</si>
  <si>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平成１７年１０月１日現在</t>
  </si>
  <si>
    <t>(１k㎡あたり)</t>
  </si>
  <si>
    <t>(１k㎡あたり)</t>
  </si>
  <si>
    <t>【注】 面積については、平成１７年は国土交通省国土地理院『平成１７年全国都道府県市区町村別面積調』により、</t>
  </si>
  <si>
    <t>　　　 平成１２年は『平成１２年全国都道府県市区町村別面積調』によるので、合計と合致しない場合がある。</t>
  </si>
  <si>
    <t>* 125.14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</si>
  <si>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</si>
  <si>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</si>
  <si>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</si>
  <si>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</si>
  <si>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</si>
  <si>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</si>
  <si>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</si>
  <si>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</si>
  <si>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</si>
  <si>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情報通信業</t>
  </si>
  <si>
    <t>飲食店・宿泊業</t>
  </si>
  <si>
    <t>医療・福祉</t>
  </si>
  <si>
    <t>教育・学習支援業</t>
  </si>
  <si>
    <t>複合サービス事業</t>
  </si>
  <si>
    <t>平成１７年１０月１日現在</t>
  </si>
  <si>
    <t>平　　 成　　１７　　年</t>
  </si>
  <si>
    <t>Ｈ１７年</t>
  </si>
  <si>
    <t>運輸業</t>
  </si>
  <si>
    <t>卸売・小売業</t>
  </si>
  <si>
    <t>飲食店・宿泊業</t>
  </si>
  <si>
    <t>複合サービス業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</si>
  <si>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</si>
  <si>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</si>
  <si>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</si>
  <si>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</si>
  <si>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</si>
  <si>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</si>
  <si>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</si>
  <si>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</si>
  <si>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</si>
  <si>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</si>
  <si>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</si>
  <si>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</si>
  <si>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ー</t>
  </si>
  <si>
    <t>年</t>
  </si>
  <si>
    <t>【注】</t>
  </si>
  <si>
    <t>外国人を除く、住民基本台帳による異動状況。</t>
  </si>
  <si>
    <t>【注】 平成１７年総数は労働力状態「不詳」を含む。</t>
  </si>
  <si>
    <t>【注】</t>
  </si>
  <si>
    <t>※</t>
  </si>
  <si>
    <t>項目「公団」を「都市機構」に変更。</t>
  </si>
  <si>
    <t>総数は従業上の地位「不詳」を含む。</t>
  </si>
  <si>
    <t>* 119.85</t>
  </si>
  <si>
    <t>*   20.21</t>
  </si>
  <si>
    <t>*   25.24</t>
  </si>
  <si>
    <t>*  477.67</t>
  </si>
  <si>
    <t>*  557.85</t>
  </si>
  <si>
    <t>*  319.16</t>
  </si>
  <si>
    <t>*  142.69</t>
  </si>
  <si>
    <t>*  127.77</t>
  </si>
  <si>
    <t>*  271.41</t>
  </si>
  <si>
    <t>-</t>
  </si>
  <si>
    <t>－</t>
  </si>
  <si>
    <t>-</t>
  </si>
  <si>
    <t>産　　　　　　 業　　　（　大　分　類　）</t>
  </si>
  <si>
    <t>産　　　　業　　（ 大 分 類 ）</t>
  </si>
  <si>
    <t>区　　　　　　　　　　　分</t>
  </si>
  <si>
    <t>（* ： 一部境界未定のため総務省統計局において推定した面積）</t>
  </si>
  <si>
    <t>情報</t>
  </si>
  <si>
    <t>運輸</t>
  </si>
  <si>
    <t>飲・宿</t>
  </si>
  <si>
    <t>電・ガ・水</t>
  </si>
  <si>
    <t>医・福</t>
  </si>
  <si>
    <t>教・学</t>
  </si>
  <si>
    <t>卸・小</t>
  </si>
  <si>
    <t>金・保</t>
  </si>
  <si>
    <t>複合サ</t>
  </si>
  <si>
    <t>第１８回　国勢調査</t>
  </si>
  <si>
    <t>１８</t>
  </si>
  <si>
    <t>平成１９年１０月１日推計人口</t>
  </si>
  <si>
    <t>亀川四の湯町２区</t>
  </si>
  <si>
    <t>亀川四の湯町１区</t>
  </si>
  <si>
    <t>総　数</t>
  </si>
  <si>
    <t>校　　　区</t>
  </si>
  <si>
    <t>男</t>
  </si>
  <si>
    <t>女</t>
  </si>
  <si>
    <t>　　　　　　産　　　　　　　　　業　　　　　　　　　別</t>
  </si>
  <si>
    <t>失 業 者</t>
  </si>
  <si>
    <t>総 　 数</t>
  </si>
  <si>
    <t>農 　 業</t>
  </si>
  <si>
    <t>林 　 業</t>
  </si>
  <si>
    <t>漁 　 業</t>
  </si>
  <si>
    <t>鉱 　 業</t>
  </si>
  <si>
    <t>建 設 業</t>
  </si>
  <si>
    <t>製 造 業</t>
  </si>
  <si>
    <t>電気・ガス</t>
  </si>
  <si>
    <t>卸小売業</t>
  </si>
  <si>
    <t>金融保険業</t>
  </si>
  <si>
    <t>公 　 務</t>
  </si>
  <si>
    <t>春木川</t>
  </si>
  <si>
    <t>構成率</t>
  </si>
  <si>
    <t>分類不能</t>
  </si>
  <si>
    <t>運輸業</t>
  </si>
  <si>
    <t>飲食店業</t>
  </si>
  <si>
    <t>総　　　　 　数</t>
  </si>
  <si>
    <t>教育、
学習支援業</t>
  </si>
  <si>
    <t>医療、
福祉業</t>
  </si>
  <si>
    <t>複合
サービス業</t>
  </si>
  <si>
    <t>水道業</t>
  </si>
  <si>
    <t>就　　　　　　　　　業　　　　　　　　　人　　　　　　　　　口</t>
  </si>
  <si>
    <t>※</t>
  </si>
  <si>
    <t>国勢調査調査区別人口・世帯数より統計係にて推計した数値。</t>
  </si>
  <si>
    <t>※ 国勢調査調査区別人口・世帯数より統計係にて推計した数値。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</si>
  <si>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</si>
  <si>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</si>
  <si>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</si>
  <si>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</si>
  <si>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</si>
  <si>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</si>
  <si>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</si>
  <si>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</si>
  <si>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</si>
  <si>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</si>
  <si>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</si>
  <si>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</si>
  <si>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</si>
  <si>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 xml:space="preserve">前 回 比 増減 率 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</si>
  <si>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</si>
  <si>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</si>
  <si>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</si>
  <si>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</si>
  <si>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</si>
  <si>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</si>
  <si>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</si>
  <si>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</si>
  <si>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</si>
  <si>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</si>
  <si>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</si>
  <si>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</si>
  <si>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１．　人　口　の　推　移</t>
  </si>
  <si>
    <t>２．　年次別・国籍別・外国人登録者数</t>
  </si>
  <si>
    <t>３．　人　口　異　動</t>
  </si>
  <si>
    <t>４．　人　口　動　態</t>
  </si>
  <si>
    <t>５．　国　勢　調　査　の　概　要</t>
  </si>
  <si>
    <t>６．　県下市町村別人口および世帯数</t>
  </si>
  <si>
    <t>７．　　　年　　　　齢　　　　別　　　　・　　</t>
  </si>
  <si>
    <t xml:space="preserve">８．　労働力状態・産業（大分類）・年齢階層・ </t>
  </si>
  <si>
    <t>９．　家　族　類　型　別　・　親　族　人　員　</t>
  </si>
  <si>
    <t xml:space="preserve">１０．　校 区 別 ・世 帯 数・ </t>
  </si>
  <si>
    <t xml:space="preserve">１１．　校区別・産業（大分類）別 </t>
  </si>
  <si>
    <t xml:space="preserve">１２．　町　別　・　世　帯 </t>
  </si>
  <si>
    <t>（面積）</t>
  </si>
  <si>
    <t>◎各地区計</t>
  </si>
  <si>
    <t>末広町</t>
  </si>
  <si>
    <t>　資料 … 市民課</t>
  </si>
  <si>
    <t>※ 平成１９年版統計書より、国土交通省国土地理院の</t>
  </si>
  <si>
    <t>資料 … 総務課</t>
  </si>
  <si>
    <t>　　『全国都道府県市区町村別面積調』をもとに、人口密度を再計算。</t>
  </si>
  <si>
    <t>老年化指数＝（６５歳以上人口）／（１５歳未満人口）× １００</t>
  </si>
  <si>
    <t>従属人口指数＝｛（１５歳未満人口）＋（６５歳以上人口）｝／（１５歳～ ６４歳人口）× １００</t>
  </si>
  <si>
    <t>年少人口指数＝（１５歳未満人口）／（１５ ～ ６４歳人口）× １００</t>
  </si>
  <si>
    <t>老年人口指数＝（６５歳以上人口）／（１５ ～ ６４歳人口）×１００</t>
  </si>
  <si>
    <t>－</t>
  </si>
  <si>
    <t>平成２０年１０月１日推計人口</t>
  </si>
  <si>
    <t>平成２０年９月３０日現在　　住民登録人口</t>
  </si>
  <si>
    <t>平成２０年１２月末日現在</t>
  </si>
  <si>
    <t>フィリピン</t>
  </si>
  <si>
    <t>インドネシア</t>
  </si>
  <si>
    <t>ベトナム</t>
  </si>
  <si>
    <t>１７</t>
  </si>
  <si>
    <t>１８</t>
  </si>
  <si>
    <t>１９</t>
  </si>
  <si>
    <t>２０</t>
  </si>
  <si>
    <t xml:space="preserve">※ </t>
  </si>
  <si>
    <t>１７</t>
  </si>
  <si>
    <t>１８</t>
  </si>
  <si>
    <t>１９</t>
  </si>
  <si>
    <t>２０</t>
  </si>
  <si>
    <t>１７</t>
  </si>
  <si>
    <t>１８</t>
  </si>
  <si>
    <t>１９</t>
  </si>
  <si>
    <t>２０</t>
  </si>
  <si>
    <t>市民課窓口で受理した件数。</t>
  </si>
  <si>
    <t>（別府市以外に住民登録している者からの届出含む）</t>
  </si>
  <si>
    <t>平成１６年１０月１日推計人口</t>
  </si>
  <si>
    <t>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</si>
</sst>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  <numFmt numFmtId="212" formatCode="#,##0.000;\-#,##0.000"/>
    <numFmt numFmtId="213" formatCode="#,###"/>
    <numFmt numFmtId="214" formatCode="0.00_ "/>
    <numFmt numFmtId="215" formatCode="0_);[Red]\(0\)"/>
    <numFmt numFmtId="216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8"/>
      <name val="ＭＳ 明朝"/>
      <family val="1"/>
    </font>
    <font>
      <b/>
      <sz val="11"/>
      <color indexed="8"/>
      <name val="ＭＳ ゴシック"/>
      <family val="3"/>
    </font>
    <font>
      <sz val="8"/>
      <color indexed="10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hair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858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96" fontId="2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12" fillId="0" borderId="15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37" fontId="14" fillId="0" borderId="0" xfId="0" applyNumberFormat="1" applyFont="1" applyAlignment="1" applyProtection="1">
      <alignment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14" fillId="0" borderId="22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Alignment="1" applyProtection="1">
      <alignment vertical="center"/>
      <protection/>
    </xf>
    <xf numFmtId="184" fontId="9" fillId="0" borderId="22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80" fontId="2" fillId="0" borderId="14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11" xfId="0" applyBorder="1" applyAlignment="1">
      <alignment/>
    </xf>
    <xf numFmtId="0" fontId="0" fillId="0" borderId="0" xfId="0" applyAlignment="1">
      <alignment horizontal="distributed" vertical="center"/>
    </xf>
    <xf numFmtId="0" fontId="15" fillId="0" borderId="14" xfId="0" applyFont="1" applyBorder="1" applyAlignment="1" applyProtection="1">
      <alignment horizontal="distributed" vertical="center"/>
      <protection/>
    </xf>
    <xf numFmtId="207" fontId="9" fillId="0" borderId="0" xfId="0" applyNumberFormat="1" applyFont="1" applyFill="1" applyBorder="1" applyAlignment="1" applyProtection="1">
      <alignment horizontal="center"/>
      <protection/>
    </xf>
    <xf numFmtId="192" fontId="9" fillId="0" borderId="14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justify" vertical="center"/>
      <protection/>
    </xf>
    <xf numFmtId="0" fontId="9" fillId="0" borderId="15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7" fillId="0" borderId="14" xfId="0" applyNumberFormat="1" applyFont="1" applyBorder="1" applyAlignment="1">
      <alignment horizontal="right" vertical="center"/>
    </xf>
    <xf numFmtId="0" fontId="9" fillId="0" borderId="25" xfId="0" applyFont="1" applyBorder="1" applyAlignment="1" applyProtection="1">
      <alignment vertical="center"/>
      <protection/>
    </xf>
    <xf numFmtId="0" fontId="0" fillId="33" borderId="15" xfId="0" applyFont="1" applyFill="1" applyBorder="1" applyAlignment="1">
      <alignment horizontal="justify" vertical="center"/>
    </xf>
    <xf numFmtId="180" fontId="14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distributed" vertical="center"/>
      <protection/>
    </xf>
    <xf numFmtId="0" fontId="23" fillId="34" borderId="15" xfId="0" applyFont="1" applyFill="1" applyBorder="1" applyAlignment="1">
      <alignment horizontal="justify" vertical="center"/>
    </xf>
    <xf numFmtId="180" fontId="22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2" fillId="34" borderId="14" xfId="0" applyFont="1" applyFill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distributed" vertical="center"/>
    </xf>
    <xf numFmtId="0" fontId="23" fillId="34" borderId="0" xfId="0" applyFont="1" applyFill="1" applyBorder="1" applyAlignment="1">
      <alignment horizontal="distributed" vertical="center"/>
    </xf>
    <xf numFmtId="0" fontId="23" fillId="34" borderId="26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23" fillId="34" borderId="15" xfId="0" applyFont="1" applyFill="1" applyBorder="1" applyAlignment="1">
      <alignment horizontal="distributed" vertical="center"/>
    </xf>
    <xf numFmtId="0" fontId="23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9" fillId="0" borderId="27" xfId="0" applyFont="1" applyBorder="1" applyAlignment="1" applyProtection="1">
      <alignment vertical="center"/>
      <protection/>
    </xf>
    <xf numFmtId="180" fontId="9" fillId="0" borderId="27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horizontal="justify" vertical="center"/>
      <protection/>
    </xf>
    <xf numFmtId="180" fontId="14" fillId="35" borderId="0" xfId="0" applyNumberFormat="1" applyFont="1" applyFill="1" applyBorder="1" applyAlignment="1" applyProtection="1">
      <alignment horizontal="right" vertical="center"/>
      <protection/>
    </xf>
    <xf numFmtId="0" fontId="14" fillId="35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2" fontId="9" fillId="0" borderId="27" xfId="0" applyNumberFormat="1" applyFont="1" applyFill="1" applyBorder="1" applyAlignment="1" applyProtection="1">
      <alignment horizontal="right" vertical="center"/>
      <protection/>
    </xf>
    <xf numFmtId="37" fontId="22" fillId="34" borderId="0" xfId="0" applyNumberFormat="1" applyFont="1" applyFill="1" applyAlignment="1" applyProtection="1">
      <alignment vertical="center"/>
      <protection/>
    </xf>
    <xf numFmtId="37" fontId="14" fillId="33" borderId="22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37" fontId="15" fillId="0" borderId="28" xfId="0" applyNumberFormat="1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 vertical="center"/>
      <protection/>
    </xf>
    <xf numFmtId="39" fontId="9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194" fontId="9" fillId="0" borderId="14" xfId="0" applyNumberFormat="1" applyFont="1" applyFill="1" applyBorder="1" applyAlignment="1" applyProtection="1">
      <alignment vertical="center"/>
      <protection/>
    </xf>
    <xf numFmtId="194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29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94" fontId="14" fillId="0" borderId="14" xfId="0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Fill="1" applyAlignment="1" applyProtection="1">
      <alignment vertical="center"/>
      <protection/>
    </xf>
    <xf numFmtId="193" fontId="14" fillId="0" borderId="0" xfId="0" applyNumberFormat="1" applyFont="1" applyFill="1" applyAlignment="1" applyProtection="1">
      <alignment vertical="center"/>
      <protection/>
    </xf>
    <xf numFmtId="192" fontId="14" fillId="0" borderId="0" xfId="0" applyNumberFormat="1" applyFont="1" applyFill="1" applyAlignment="1" applyProtection="1">
      <alignment horizontal="right" vertical="center"/>
      <protection/>
    </xf>
    <xf numFmtId="193" fontId="1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94" fontId="9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Alignment="1" applyProtection="1">
      <alignment vertical="center"/>
      <protection/>
    </xf>
    <xf numFmtId="193" fontId="7" fillId="33" borderId="0" xfId="0" applyNumberFormat="1" applyFont="1" applyFill="1" applyAlignment="1" applyProtection="1">
      <alignment vertical="center"/>
      <protection/>
    </xf>
    <xf numFmtId="192" fontId="7" fillId="33" borderId="0" xfId="0" applyNumberFormat="1" applyFont="1" applyFill="1" applyAlignment="1" applyProtection="1">
      <alignment horizontal="right" vertical="center"/>
      <protection/>
    </xf>
    <xf numFmtId="193" fontId="7" fillId="33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2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distributed" vertical="center" indent="3"/>
      <protection/>
    </xf>
    <xf numFmtId="0" fontId="7" fillId="0" borderId="15" xfId="0" applyFont="1" applyFill="1" applyBorder="1" applyAlignment="1">
      <alignment horizontal="distributed" vertical="center"/>
    </xf>
    <xf numFmtId="192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2" fillId="0" borderId="15" xfId="0" applyFont="1" applyFill="1" applyBorder="1" applyAlignment="1">
      <alignment horizontal="distributed" vertical="center"/>
    </xf>
    <xf numFmtId="193" fontId="9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indent="1"/>
    </xf>
    <xf numFmtId="192" fontId="9" fillId="0" borderId="0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31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distributed" vertical="center"/>
      <protection/>
    </xf>
    <xf numFmtId="0" fontId="15" fillId="0" borderId="37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4" fontId="9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 wrapText="1"/>
      <protection/>
    </xf>
    <xf numFmtId="0" fontId="16" fillId="0" borderId="29" xfId="0" applyFont="1" applyFill="1" applyBorder="1" applyAlignment="1" applyProtection="1">
      <alignment horizontal="distributed" vertical="center" wrapText="1"/>
      <protection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 applyProtection="1">
      <alignment horizontal="distributed" vertical="center"/>
      <protection/>
    </xf>
    <xf numFmtId="194" fontId="14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92" fontId="9" fillId="0" borderId="0" xfId="0" applyNumberFormat="1" applyFont="1" applyFill="1" applyAlignment="1" applyProtection="1">
      <alignment vertical="center"/>
      <protection/>
    </xf>
    <xf numFmtId="193" fontId="9" fillId="0" borderId="0" xfId="0" applyNumberFormat="1" applyFont="1" applyFill="1" applyAlignment="1" applyProtection="1">
      <alignment vertical="center"/>
      <protection/>
    </xf>
    <xf numFmtId="192" fontId="9" fillId="0" borderId="0" xfId="0" applyNumberFormat="1" applyFont="1" applyFill="1" applyAlignment="1" applyProtection="1">
      <alignment horizontal="right" vertical="center"/>
      <protection/>
    </xf>
    <xf numFmtId="193" fontId="9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193" fontId="9" fillId="0" borderId="0" xfId="0" applyNumberFormat="1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horizontal="distributed" vertical="center"/>
      <protection/>
    </xf>
    <xf numFmtId="193" fontId="9" fillId="0" borderId="27" xfId="0" applyNumberFormat="1" applyFont="1" applyFill="1" applyBorder="1" applyAlignment="1" applyProtection="1">
      <alignment vertical="center"/>
      <protection/>
    </xf>
    <xf numFmtId="193" fontId="9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distributed" vertical="center"/>
      <protection/>
    </xf>
    <xf numFmtId="0" fontId="15" fillId="0" borderId="4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4" fontId="7" fillId="0" borderId="14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3" fontId="7" fillId="0" borderId="0" xfId="0" applyNumberFormat="1" applyFont="1" applyFill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horizontal="right" vertical="center"/>
      <protection/>
    </xf>
    <xf numFmtId="193" fontId="7" fillId="0" borderId="0" xfId="0" applyNumberFormat="1" applyFont="1" applyFill="1" applyAlignment="1" applyProtection="1">
      <alignment horizontal="right" vertical="center"/>
      <protection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194" fontId="7" fillId="33" borderId="14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justify"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24" xfId="0" applyNumberFormat="1" applyFont="1" applyFill="1" applyBorder="1" applyAlignment="1" applyProtection="1">
      <alignment horizontal="left" vertical="center"/>
      <protection/>
    </xf>
    <xf numFmtId="207" fontId="0" fillId="0" borderId="0" xfId="0" applyNumberFormat="1" applyFont="1" applyFill="1" applyBorder="1" applyAlignment="1">
      <alignment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37" fontId="2" fillId="0" borderId="15" xfId="0" applyNumberFormat="1" applyFont="1" applyFill="1" applyBorder="1" applyAlignment="1" applyProtection="1">
      <alignment horizontal="left" vertical="center"/>
      <protection/>
    </xf>
    <xf numFmtId="192" fontId="0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2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22" fillId="34" borderId="41" xfId="0" applyNumberFormat="1" applyFont="1" applyFill="1" applyBorder="1" applyAlignment="1">
      <alignment horizontal="right" vertical="center"/>
    </xf>
    <xf numFmtId="180" fontId="22" fillId="34" borderId="0" xfId="0" applyNumberFormat="1" applyFont="1" applyFill="1" applyAlignment="1">
      <alignment horizontal="right" vertical="center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2" fillId="34" borderId="4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2" fillId="3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0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 indent="1"/>
    </xf>
    <xf numFmtId="0" fontId="18" fillId="0" borderId="15" xfId="0" applyFont="1" applyBorder="1" applyAlignment="1">
      <alignment horizontal="distributed" vertical="center" indent="1"/>
    </xf>
    <xf numFmtId="38" fontId="18" fillId="0" borderId="0" xfId="48" applyFont="1" applyAlignment="1">
      <alignment vertical="center"/>
    </xf>
    <xf numFmtId="38" fontId="18" fillId="0" borderId="0" xfId="48" applyFont="1" applyBorder="1" applyAlignment="1">
      <alignment vertical="center"/>
    </xf>
    <xf numFmtId="38" fontId="18" fillId="0" borderId="0" xfId="48" applyFont="1" applyAlignment="1">
      <alignment horizontal="right" vertical="center"/>
    </xf>
    <xf numFmtId="0" fontId="18" fillId="0" borderId="14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03" fontId="18" fillId="0" borderId="0" xfId="0" applyNumberFormat="1" applyFont="1" applyAlignment="1">
      <alignment horizontal="right" vertical="center"/>
    </xf>
    <xf numFmtId="196" fontId="18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16" fillId="0" borderId="39" xfId="0" applyFont="1" applyFill="1" applyBorder="1" applyAlignment="1" applyProtection="1">
      <alignment horizontal="distributed" vertical="center" indent="2"/>
      <protection/>
    </xf>
    <xf numFmtId="194" fontId="15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/>
    </xf>
    <xf numFmtId="38" fontId="2" fillId="0" borderId="43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22" fillId="34" borderId="44" xfId="48" applyFont="1" applyFill="1" applyBorder="1" applyAlignment="1">
      <alignment horizontal="right" vertical="center"/>
    </xf>
    <xf numFmtId="38" fontId="22" fillId="34" borderId="45" xfId="48" applyFont="1" applyFill="1" applyBorder="1" applyAlignment="1">
      <alignment horizontal="right" vertical="center"/>
    </xf>
    <xf numFmtId="38" fontId="2" fillId="0" borderId="46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46" xfId="48" applyFont="1" applyBorder="1" applyAlignment="1">
      <alignment vertical="center" shrinkToFit="1"/>
    </xf>
    <xf numFmtId="38" fontId="2" fillId="0" borderId="47" xfId="48" applyFont="1" applyBorder="1" applyAlignment="1">
      <alignment vertical="center" shrinkToFit="1"/>
    </xf>
    <xf numFmtId="38" fontId="2" fillId="0" borderId="0" xfId="48" applyFont="1" applyBorder="1" applyAlignment="1">
      <alignment horizontal="right" vertical="center"/>
    </xf>
    <xf numFmtId="38" fontId="2" fillId="0" borderId="43" xfId="48" applyFont="1" applyBorder="1" applyAlignment="1">
      <alignment vertical="center" shrinkToFit="1"/>
    </xf>
    <xf numFmtId="38" fontId="2" fillId="0" borderId="16" xfId="48" applyFont="1" applyBorder="1" applyAlignment="1" applyProtection="1">
      <alignment vertical="center"/>
      <protection locked="0"/>
    </xf>
    <xf numFmtId="38" fontId="2" fillId="0" borderId="48" xfId="48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25" xfId="48" applyFont="1" applyBorder="1" applyAlignment="1" applyProtection="1">
      <alignment vertical="center"/>
      <protection locked="0"/>
    </xf>
    <xf numFmtId="38" fontId="2" fillId="0" borderId="42" xfId="48" applyFont="1" applyBorder="1" applyAlignment="1">
      <alignment horizontal="right" vertical="center"/>
    </xf>
    <xf numFmtId="38" fontId="2" fillId="0" borderId="46" xfId="48" applyFont="1" applyBorder="1" applyAlignment="1" applyProtection="1">
      <alignment horizontal="right" vertical="center"/>
      <protection locked="0"/>
    </xf>
    <xf numFmtId="38" fontId="2" fillId="0" borderId="14" xfId="48" applyFont="1" applyBorder="1" applyAlignment="1" applyProtection="1">
      <alignment horizontal="right" vertical="center"/>
      <protection locked="0"/>
    </xf>
    <xf numFmtId="38" fontId="2" fillId="0" borderId="47" xfId="48" applyFont="1" applyBorder="1" applyAlignment="1">
      <alignment horizontal="right" vertical="center"/>
    </xf>
    <xf numFmtId="38" fontId="2" fillId="0" borderId="0" xfId="48" applyFont="1" applyBorder="1" applyAlignment="1">
      <alignment vertical="center" shrinkToFit="1"/>
    </xf>
    <xf numFmtId="38" fontId="2" fillId="0" borderId="45" xfId="48" applyFont="1" applyBorder="1" applyAlignment="1">
      <alignment vertical="center" shrinkToFit="1"/>
    </xf>
    <xf numFmtId="38" fontId="2" fillId="0" borderId="44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38" fontId="2" fillId="0" borderId="42" xfId="48" applyFont="1" applyBorder="1" applyAlignment="1">
      <alignment vertical="center" shrinkToFit="1"/>
    </xf>
    <xf numFmtId="38" fontId="2" fillId="0" borderId="50" xfId="48" applyFont="1" applyBorder="1" applyAlignment="1">
      <alignment vertical="center" shrinkToFit="1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Alignment="1">
      <alignment horizontal="distributed" vertical="center"/>
    </xf>
    <xf numFmtId="38" fontId="7" fillId="0" borderId="0" xfId="48" applyFont="1" applyAlignment="1">
      <alignment horizontal="right" vertical="center"/>
    </xf>
    <xf numFmtId="38" fontId="2" fillId="0" borderId="0" xfId="48" applyFont="1" applyBorder="1" applyAlignment="1">
      <alignment horizontal="distributed" vertical="center"/>
    </xf>
    <xf numFmtId="38" fontId="7" fillId="0" borderId="0" xfId="48" applyFont="1" applyAlignment="1">
      <alignment horizontal="left" vertical="center"/>
    </xf>
    <xf numFmtId="38" fontId="2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2" fillId="34" borderId="53" xfId="48" applyFont="1" applyFill="1" applyBorder="1" applyAlignment="1">
      <alignment horizontal="distributed" vertical="center" indent="1"/>
    </xf>
    <xf numFmtId="38" fontId="2" fillId="0" borderId="54" xfId="48" applyFont="1" applyBorder="1" applyAlignment="1">
      <alignment horizontal="right" vertical="center"/>
    </xf>
    <xf numFmtId="38" fontId="2" fillId="0" borderId="55" xfId="48" applyFont="1" applyBorder="1" applyAlignment="1">
      <alignment horizontal="distributed" vertical="center" indent="1"/>
    </xf>
    <xf numFmtId="38" fontId="2" fillId="0" borderId="53" xfId="48" applyFont="1" applyBorder="1" applyAlignment="1">
      <alignment horizontal="distributed" vertical="center" indent="1"/>
    </xf>
    <xf numFmtId="38" fontId="2" fillId="0" borderId="56" xfId="48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center" vertical="center"/>
    </xf>
    <xf numFmtId="38" fontId="7" fillId="33" borderId="57" xfId="48" applyFont="1" applyFill="1" applyBorder="1" applyAlignment="1">
      <alignment horizontal="distributed" vertical="center" indent="1"/>
    </xf>
    <xf numFmtId="38" fontId="7" fillId="33" borderId="51" xfId="48" applyFont="1" applyFill="1" applyBorder="1" applyAlignment="1">
      <alignment horizontal="right" vertical="center"/>
    </xf>
    <xf numFmtId="38" fontId="7" fillId="33" borderId="52" xfId="48" applyFont="1" applyFill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2" fillId="0" borderId="58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59" xfId="48" applyFont="1" applyBorder="1" applyAlignment="1">
      <alignment horizontal="distributed" vertical="center" indent="1"/>
    </xf>
    <xf numFmtId="38" fontId="2" fillId="0" borderId="48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54" xfId="48" applyFont="1" applyBorder="1" applyAlignment="1">
      <alignment horizontal="center" vertical="center"/>
    </xf>
    <xf numFmtId="38" fontId="2" fillId="0" borderId="60" xfId="48" applyFont="1" applyBorder="1" applyAlignment="1">
      <alignment horizontal="distributed" vertical="center" indent="1"/>
    </xf>
    <xf numFmtId="38" fontId="2" fillId="0" borderId="61" xfId="48" applyFont="1" applyBorder="1" applyAlignment="1">
      <alignment vertical="center" shrinkToFit="1"/>
    </xf>
    <xf numFmtId="38" fontId="2" fillId="0" borderId="54" xfId="48" applyFont="1" applyBorder="1" applyAlignment="1">
      <alignment horizontal="distributed" vertical="center" indent="1"/>
    </xf>
    <xf numFmtId="38" fontId="2" fillId="0" borderId="15" xfId="48" applyFont="1" applyBorder="1" applyAlignment="1">
      <alignment vertical="center" shrinkToFit="1"/>
    </xf>
    <xf numFmtId="38" fontId="7" fillId="33" borderId="62" xfId="48" applyFont="1" applyFill="1" applyBorder="1" applyAlignment="1">
      <alignment horizontal="distributed" vertical="center" indent="1"/>
    </xf>
    <xf numFmtId="38" fontId="7" fillId="33" borderId="63" xfId="48" applyFont="1" applyFill="1" applyBorder="1" applyAlignment="1">
      <alignment horizontal="right" vertical="center"/>
    </xf>
    <xf numFmtId="38" fontId="7" fillId="33" borderId="64" xfId="48" applyFont="1" applyFill="1" applyBorder="1" applyAlignment="1">
      <alignment horizontal="right" vertical="center"/>
    </xf>
    <xf numFmtId="38" fontId="2" fillId="0" borderId="49" xfId="48" applyFont="1" applyBorder="1" applyAlignment="1">
      <alignment horizontal="right" vertical="center"/>
    </xf>
    <xf numFmtId="38" fontId="4" fillId="0" borderId="53" xfId="48" applyFont="1" applyBorder="1" applyAlignment="1">
      <alignment horizontal="distributed" vertical="center" indent="1"/>
    </xf>
    <xf numFmtId="38" fontId="2" fillId="0" borderId="65" xfId="48" applyFont="1" applyBorder="1" applyAlignment="1">
      <alignment horizontal="center" vertical="center"/>
    </xf>
    <xf numFmtId="38" fontId="2" fillId="0" borderId="66" xfId="48" applyFont="1" applyBorder="1" applyAlignment="1">
      <alignment horizontal="right" vertical="center"/>
    </xf>
    <xf numFmtId="38" fontId="7" fillId="33" borderId="48" xfId="48" applyFont="1" applyFill="1" applyBorder="1" applyAlignment="1">
      <alignment horizontal="right" vertical="center"/>
    </xf>
    <xf numFmtId="38" fontId="2" fillId="0" borderId="16" xfId="48" applyFont="1" applyBorder="1" applyAlignment="1">
      <alignment vertical="center" shrinkToFit="1"/>
    </xf>
    <xf numFmtId="38" fontId="2" fillId="0" borderId="48" xfId="48" applyFont="1" applyBorder="1" applyAlignment="1">
      <alignment vertical="center" shrinkToFit="1"/>
    </xf>
    <xf numFmtId="38" fontId="7" fillId="0" borderId="0" xfId="48" applyFont="1" applyFill="1" applyBorder="1" applyAlignment="1">
      <alignment horizontal="distributed" vertical="center" indent="1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/>
      <protection/>
    </xf>
    <xf numFmtId="49" fontId="7" fillId="0" borderId="27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>
      <alignment/>
    </xf>
    <xf numFmtId="0" fontId="2" fillId="0" borderId="24" xfId="0" applyFont="1" applyFill="1" applyBorder="1" applyAlignment="1" applyProtection="1">
      <alignment horizontal="left" vertical="center"/>
      <protection/>
    </xf>
    <xf numFmtId="207" fontId="9" fillId="0" borderId="22" xfId="0" applyNumberFormat="1" applyFont="1" applyFill="1" applyBorder="1" applyAlignment="1" applyProtection="1">
      <alignment horizontal="center"/>
      <protection/>
    </xf>
    <xf numFmtId="0" fontId="2" fillId="0" borderId="6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0" fillId="34" borderId="0" xfId="0" applyFont="1" applyFill="1" applyBorder="1" applyAlignment="1" applyProtection="1">
      <alignment horizontal="right" vertical="center"/>
      <protection/>
    </xf>
    <xf numFmtId="49" fontId="22" fillId="34" borderId="0" xfId="0" applyNumberFormat="1" applyFont="1" applyFill="1" applyBorder="1" applyAlignment="1" applyProtection="1">
      <alignment horizontal="center" vertical="center"/>
      <protection/>
    </xf>
    <xf numFmtId="37" fontId="22" fillId="34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/>
      <protection/>
    </xf>
    <xf numFmtId="37" fontId="22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1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/>
    </xf>
    <xf numFmtId="2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4" fillId="0" borderId="27" xfId="0" applyFont="1" applyFill="1" applyBorder="1" applyAlignment="1" applyProtection="1">
      <alignment horizontal="center"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38" fontId="18" fillId="0" borderId="0" xfId="48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68" xfId="0" applyFont="1" applyBorder="1" applyAlignment="1" applyProtection="1">
      <alignment horizontal="center" vertical="center"/>
      <protection/>
    </xf>
    <xf numFmtId="49" fontId="1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14" fillId="0" borderId="27" xfId="0" applyNumberFormat="1" applyFont="1" applyFill="1" applyBorder="1" applyAlignment="1" applyProtection="1">
      <alignment horizontal="right" vertical="center"/>
      <protection/>
    </xf>
    <xf numFmtId="0" fontId="14" fillId="0" borderId="27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69" xfId="0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0" fontId="7" fillId="0" borderId="27" xfId="0" applyNumberFormat="1" applyFont="1" applyFill="1" applyBorder="1" applyAlignment="1" applyProtection="1">
      <alignment horizontal="right" vertical="center"/>
      <protection/>
    </xf>
    <xf numFmtId="180" fontId="2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 applyProtection="1">
      <alignment horizontal="right" vertical="center"/>
      <protection/>
    </xf>
    <xf numFmtId="180" fontId="8" fillId="0" borderId="27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 applyProtection="1">
      <alignment horizontal="center" vertical="center"/>
      <protection/>
    </xf>
    <xf numFmtId="180" fontId="7" fillId="0" borderId="27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Alignment="1" applyProtection="1">
      <alignment horizontal="right" vertical="center"/>
      <protection/>
    </xf>
    <xf numFmtId="37" fontId="15" fillId="0" borderId="45" xfId="0" applyNumberFormat="1" applyFont="1" applyFill="1" applyBorder="1" applyAlignment="1" applyProtection="1">
      <alignment horizontal="center" vertical="center"/>
      <protection/>
    </xf>
    <xf numFmtId="37" fontId="15" fillId="0" borderId="61" xfId="0" applyNumberFormat="1" applyFont="1" applyFill="1" applyBorder="1" applyAlignment="1" applyProtection="1">
      <alignment horizontal="center" vertical="center"/>
      <protection/>
    </xf>
    <xf numFmtId="37" fontId="9" fillId="0" borderId="45" xfId="0" applyNumberFormat="1" applyFont="1" applyFill="1" applyBorder="1" applyAlignment="1" applyProtection="1">
      <alignment horizontal="center" vertical="center"/>
      <protection/>
    </xf>
    <xf numFmtId="37" fontId="9" fillId="0" borderId="61" xfId="0" applyNumberFormat="1" applyFont="1" applyFill="1" applyBorder="1" applyAlignment="1" applyProtection="1">
      <alignment horizontal="center" vertical="center"/>
      <protection/>
    </xf>
    <xf numFmtId="37" fontId="9" fillId="0" borderId="42" xfId="0" applyNumberFormat="1" applyFont="1" applyFill="1" applyBorder="1" applyAlignment="1" applyProtection="1">
      <alignment horizontal="center" vertical="center"/>
      <protection/>
    </xf>
    <xf numFmtId="37" fontId="9" fillId="0" borderId="71" xfId="0" applyNumberFormat="1" applyFont="1" applyFill="1" applyBorder="1" applyAlignment="1" applyProtection="1">
      <alignment horizontal="center" vertical="center"/>
      <protection/>
    </xf>
    <xf numFmtId="37" fontId="9" fillId="0" borderId="70" xfId="0" applyNumberFormat="1" applyFont="1" applyFill="1" applyBorder="1" applyAlignment="1" applyProtection="1">
      <alignment horizontal="center" vertical="center"/>
      <protection/>
    </xf>
    <xf numFmtId="37" fontId="9" fillId="0" borderId="72" xfId="0" applyNumberFormat="1" applyFont="1" applyFill="1" applyBorder="1" applyAlignment="1" applyProtection="1">
      <alignment horizontal="center" vertical="center"/>
      <protection/>
    </xf>
    <xf numFmtId="37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180" fontId="9" fillId="0" borderId="26" xfId="0" applyNumberFormat="1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37" fontId="15" fillId="0" borderId="42" xfId="0" applyNumberFormat="1" applyFont="1" applyFill="1" applyBorder="1" applyAlignment="1" applyProtection="1">
      <alignment horizontal="center" vertical="center"/>
      <protection/>
    </xf>
    <xf numFmtId="37" fontId="15" fillId="0" borderId="7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 horizontal="right" vertical="center"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74" xfId="0" applyNumberFormat="1" applyFont="1" applyFill="1" applyBorder="1" applyAlignment="1" applyProtection="1">
      <alignment horizontal="center" vertical="center"/>
      <protection/>
    </xf>
    <xf numFmtId="180" fontId="9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37" fontId="9" fillId="0" borderId="75" xfId="0" applyNumberFormat="1" applyFont="1" applyFill="1" applyBorder="1" applyAlignment="1" applyProtection="1">
      <alignment horizontal="center" vertical="center"/>
      <protection/>
    </xf>
    <xf numFmtId="180" fontId="9" fillId="0" borderId="76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center" vertical="center"/>
      <protection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80" fontId="1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80" fontId="2" fillId="0" borderId="41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2" fontId="2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22" fillId="34" borderId="14" xfId="0" applyNumberFormat="1" applyFont="1" applyFill="1" applyBorder="1" applyAlignment="1" applyProtection="1">
      <alignment horizontal="right" vertical="center"/>
      <protection/>
    </xf>
    <xf numFmtId="192" fontId="23" fillId="34" borderId="0" xfId="0" applyNumberFormat="1" applyFont="1" applyFill="1" applyBorder="1" applyAlignment="1">
      <alignment horizontal="right" vertical="center"/>
    </xf>
    <xf numFmtId="192" fontId="22" fillId="34" borderId="0" xfId="0" applyNumberFormat="1" applyFont="1" applyFill="1" applyBorder="1" applyAlignment="1" applyProtection="1">
      <alignment horizontal="right" vertical="center"/>
      <protection/>
    </xf>
    <xf numFmtId="192" fontId="9" fillId="0" borderId="14" xfId="0" applyNumberFormat="1" applyFont="1" applyFill="1" applyBorder="1" applyAlignment="1" applyProtection="1">
      <alignment horizontal="right" vertical="center"/>
      <protection/>
    </xf>
    <xf numFmtId="192" fontId="14" fillId="0" borderId="22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>
      <alignment horizontal="right" vertical="center"/>
    </xf>
    <xf numFmtId="192" fontId="2" fillId="0" borderId="41" xfId="0" applyNumberFormat="1" applyFont="1" applyFill="1" applyBorder="1" applyAlignment="1" applyProtection="1">
      <alignment horizontal="right" vertical="center"/>
      <protection/>
    </xf>
    <xf numFmtId="192" fontId="2" fillId="0" borderId="14" xfId="0" applyNumberFormat="1" applyFont="1" applyFill="1" applyBorder="1" applyAlignment="1" applyProtection="1">
      <alignment horizontal="right" vertical="center"/>
      <protection/>
    </xf>
    <xf numFmtId="192" fontId="2" fillId="0" borderId="0" xfId="0" applyNumberFormat="1" applyFont="1" applyFill="1" applyBorder="1" applyAlignment="1" applyProtection="1">
      <alignment horizontal="right" vertical="center"/>
      <protection/>
    </xf>
    <xf numFmtId="192" fontId="9" fillId="0" borderId="17" xfId="0" applyNumberFormat="1" applyFont="1" applyFill="1" applyBorder="1" applyAlignment="1" applyProtection="1">
      <alignment horizontal="right" vertical="center"/>
      <protection/>
    </xf>
    <xf numFmtId="192" fontId="0" fillId="0" borderId="17" xfId="0" applyNumberFormat="1" applyFont="1" applyFill="1" applyBorder="1" applyAlignment="1">
      <alignment horizontal="right" vertical="center"/>
    </xf>
    <xf numFmtId="192" fontId="9" fillId="0" borderId="27" xfId="0" applyNumberFormat="1" applyFont="1" applyFill="1" applyBorder="1" applyAlignment="1" applyProtection="1">
      <alignment horizontal="right" vertical="center"/>
      <protection/>
    </xf>
    <xf numFmtId="192" fontId="0" fillId="0" borderId="27" xfId="0" applyNumberFormat="1" applyFont="1" applyFill="1" applyBorder="1" applyAlignment="1">
      <alignment horizontal="right" vertical="center"/>
    </xf>
    <xf numFmtId="192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92" fontId="0" fillId="0" borderId="17" xfId="0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 applyProtection="1">
      <alignment horizontal="right" vertical="center"/>
      <protection/>
    </xf>
    <xf numFmtId="192" fontId="22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92" fontId="2" fillId="0" borderId="76" xfId="0" applyNumberFormat="1" applyFont="1" applyFill="1" applyBorder="1" applyAlignment="1" applyProtection="1">
      <alignment horizontal="right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/>
    </xf>
    <xf numFmtId="192" fontId="14" fillId="0" borderId="77" xfId="0" applyNumberFormat="1" applyFont="1" applyFill="1" applyBorder="1" applyAlignment="1" applyProtection="1">
      <alignment horizontal="right" vertical="center"/>
      <protection/>
    </xf>
    <xf numFmtId="192" fontId="8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192" fontId="14" fillId="0" borderId="23" xfId="0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top"/>
      <protection/>
    </xf>
    <xf numFmtId="193" fontId="14" fillId="0" borderId="23" xfId="0" applyNumberFormat="1" applyFont="1" applyFill="1" applyBorder="1" applyAlignment="1" applyProtection="1">
      <alignment vertical="center"/>
      <protection/>
    </xf>
    <xf numFmtId="193" fontId="14" fillId="0" borderId="0" xfId="0" applyNumberFormat="1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192" fontId="14" fillId="0" borderId="23" xfId="0" applyNumberFormat="1" applyFont="1" applyFill="1" applyBorder="1" applyAlignment="1" applyProtection="1">
      <alignment horizontal="right" vertical="center"/>
      <protection/>
    </xf>
    <xf numFmtId="192" fontId="14" fillId="0" borderId="0" xfId="0" applyNumberFormat="1" applyFont="1" applyFill="1" applyBorder="1" applyAlignment="1" applyProtection="1">
      <alignment horizontal="right" vertical="center"/>
      <protection/>
    </xf>
    <xf numFmtId="193" fontId="14" fillId="0" borderId="23" xfId="0" applyNumberFormat="1" applyFont="1" applyFill="1" applyBorder="1" applyAlignment="1" applyProtection="1">
      <alignment horizontal="right" vertical="center"/>
      <protection/>
    </xf>
    <xf numFmtId="193" fontId="14" fillId="0" borderId="0" xfId="0" applyNumberFormat="1" applyFont="1" applyFill="1" applyBorder="1" applyAlignment="1" applyProtection="1">
      <alignment horizontal="right" vertical="center"/>
      <protection/>
    </xf>
    <xf numFmtId="49" fontId="27" fillId="0" borderId="0" xfId="60" applyNumberFormat="1" applyFont="1" applyFill="1" applyAlignment="1">
      <alignment horizontal="distributed" vertical="top"/>
      <protection/>
    </xf>
    <xf numFmtId="0" fontId="15" fillId="0" borderId="82" xfId="0" applyFont="1" applyFill="1" applyBorder="1" applyAlignment="1" applyProtection="1">
      <alignment horizontal="distributed" vertical="center"/>
      <protection/>
    </xf>
    <xf numFmtId="0" fontId="15" fillId="0" borderId="27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83" xfId="0" applyFont="1" applyFill="1" applyBorder="1" applyAlignment="1" applyProtection="1">
      <alignment horizontal="left" vertical="top" wrapText="1"/>
      <protection/>
    </xf>
    <xf numFmtId="0" fontId="9" fillId="0" borderId="84" xfId="0" applyFont="1" applyFill="1" applyBorder="1" applyAlignment="1" applyProtection="1">
      <alignment horizontal="left" vertical="top" wrapText="1"/>
      <protection/>
    </xf>
    <xf numFmtId="0" fontId="9" fillId="0" borderId="85" xfId="0" applyFont="1" applyFill="1" applyBorder="1" applyAlignment="1" applyProtection="1">
      <alignment horizontal="left" vertical="top" wrapText="1"/>
      <protection/>
    </xf>
    <xf numFmtId="0" fontId="9" fillId="0" borderId="86" xfId="0" applyFont="1" applyFill="1" applyBorder="1" applyAlignment="1" applyProtection="1">
      <alignment horizontal="left" vertical="top" wrapText="1"/>
      <protection/>
    </xf>
    <xf numFmtId="0" fontId="9" fillId="0" borderId="87" xfId="0" applyFont="1" applyFill="1" applyBorder="1" applyAlignment="1" applyProtection="1">
      <alignment horizontal="left" vertical="top" wrapText="1"/>
      <protection/>
    </xf>
    <xf numFmtId="0" fontId="9" fillId="0" borderId="88" xfId="0" applyFont="1" applyFill="1" applyBorder="1" applyAlignment="1" applyProtection="1">
      <alignment horizontal="left" vertical="top" wrapText="1"/>
      <protection/>
    </xf>
    <xf numFmtId="0" fontId="15" fillId="0" borderId="26" xfId="0" applyFont="1" applyFill="1" applyBorder="1" applyAlignment="1" applyProtection="1">
      <alignment horizontal="distributed" vertical="center" wrapText="1"/>
      <protection/>
    </xf>
    <xf numFmtId="0" fontId="15" fillId="0" borderId="39" xfId="0" applyFont="1" applyFill="1" applyBorder="1" applyAlignment="1" applyProtection="1">
      <alignment horizontal="distributed" vertical="center" wrapText="1"/>
      <protection/>
    </xf>
    <xf numFmtId="0" fontId="15" fillId="0" borderId="89" xfId="0" applyFont="1" applyFill="1" applyBorder="1" applyAlignment="1" applyProtection="1">
      <alignment horizontal="distributed" vertical="center" wrapText="1"/>
      <protection/>
    </xf>
    <xf numFmtId="0" fontId="15" fillId="0" borderId="90" xfId="0" applyFont="1" applyFill="1" applyBorder="1" applyAlignment="1" applyProtection="1">
      <alignment horizontal="distributed" vertical="center" wrapText="1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distributed" vertical="center" wrapText="1"/>
      <protection/>
    </xf>
    <xf numFmtId="0" fontId="9" fillId="0" borderId="27" xfId="0" applyFont="1" applyFill="1" applyBorder="1" applyAlignment="1" applyProtection="1">
      <alignment horizontal="distributed" vertical="center" indent="1"/>
      <protection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>
      <alignment horizontal="right" vertical="center"/>
    </xf>
    <xf numFmtId="0" fontId="15" fillId="0" borderId="93" xfId="0" applyFont="1" applyFill="1" applyBorder="1" applyAlignment="1" applyProtection="1">
      <alignment horizontal="distributed" vertical="center" wrapText="1"/>
      <protection/>
    </xf>
    <xf numFmtId="0" fontId="15" fillId="0" borderId="94" xfId="0" applyFont="1" applyFill="1" applyBorder="1" applyAlignment="1" applyProtection="1">
      <alignment horizontal="distributed" vertical="center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0" fontId="9" fillId="0" borderId="72" xfId="0" applyFont="1" applyFill="1" applyBorder="1" applyAlignment="1" applyProtection="1">
      <alignment horizontal="distributed" vertical="center" indent="5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distributed" vertical="center" indent="1"/>
      <protection/>
    </xf>
    <xf numFmtId="192" fontId="9" fillId="0" borderId="27" xfId="0" applyNumberFormat="1" applyFont="1" applyBorder="1" applyAlignment="1" applyProtection="1">
      <alignment horizontal="right" vertical="center"/>
      <protection/>
    </xf>
    <xf numFmtId="192" fontId="0" fillId="0" borderId="27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7" fillId="0" borderId="0" xfId="60" applyNumberFormat="1" applyFont="1" applyFill="1" applyBorder="1" applyAlignment="1">
      <alignment horizontal="distributed" vertical="top"/>
      <protection/>
    </xf>
    <xf numFmtId="0" fontId="8" fillId="33" borderId="0" xfId="0" applyFont="1" applyFill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14" fillId="0" borderId="26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194" fontId="14" fillId="0" borderId="33" xfId="0" applyNumberFormat="1" applyFont="1" applyFill="1" applyBorder="1" applyAlignment="1" applyProtection="1">
      <alignment vertical="center"/>
      <protection/>
    </xf>
    <xf numFmtId="194" fontId="14" fillId="0" borderId="22" xfId="0" applyNumberFormat="1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horizontal="distributed" vertical="center" indent="2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16" fillId="33" borderId="24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37" fontId="15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9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9" fillId="0" borderId="97" xfId="0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33" borderId="24" xfId="0" applyFill="1" applyBorder="1" applyAlignment="1">
      <alignment horizontal="left" vertical="center"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31" xfId="0" applyFont="1" applyBorder="1" applyAlignment="1" applyProtection="1">
      <alignment horizontal="center" vertical="center"/>
      <protection/>
    </xf>
    <xf numFmtId="0" fontId="22" fillId="34" borderId="23" xfId="0" applyFont="1" applyFill="1" applyBorder="1" applyAlignment="1" applyProtection="1">
      <alignment horizontal="center" vertical="center"/>
      <protection/>
    </xf>
    <xf numFmtId="0" fontId="25" fillId="34" borderId="23" xfId="0" applyFont="1" applyFill="1" applyBorder="1" applyAlignment="1">
      <alignment horizontal="center" vertical="center"/>
    </xf>
    <xf numFmtId="0" fontId="25" fillId="34" borderId="78" xfId="0" applyFont="1" applyFill="1" applyBorder="1" applyAlignment="1">
      <alignment horizontal="center" vertical="center"/>
    </xf>
    <xf numFmtId="0" fontId="16" fillId="33" borderId="23" xfId="0" applyFont="1" applyFill="1" applyBorder="1" applyAlignment="1" applyProtection="1">
      <alignment horizontal="left" vertical="center"/>
      <protection/>
    </xf>
    <xf numFmtId="0" fontId="0" fillId="33" borderId="78" xfId="0" applyFill="1" applyBorder="1" applyAlignment="1">
      <alignment horizontal="left" vertical="center"/>
    </xf>
    <xf numFmtId="0" fontId="16" fillId="33" borderId="0" xfId="0" applyFont="1" applyFill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justify" vertical="center"/>
      <protection/>
    </xf>
    <xf numFmtId="0" fontId="9" fillId="0" borderId="45" xfId="0" applyFont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0" fontId="14" fillId="35" borderId="0" xfId="0" applyFont="1" applyFill="1" applyBorder="1" applyAlignment="1" applyProtection="1">
      <alignment horizontal="justify" vertical="center"/>
      <protection/>
    </xf>
    <xf numFmtId="0" fontId="14" fillId="33" borderId="0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justify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180" fontId="0" fillId="0" borderId="0" xfId="0" applyNumberFormat="1" applyFont="1" applyAlignment="1">
      <alignment horizontal="right" vertical="center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180" fontId="0" fillId="0" borderId="41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/>
    </xf>
    <xf numFmtId="0" fontId="0" fillId="0" borderId="43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42" xfId="0" applyFont="1" applyBorder="1" applyAlignment="1">
      <alignment horizontal="center" vertical="distributed" textRotation="255"/>
    </xf>
    <xf numFmtId="0" fontId="0" fillId="0" borderId="73" xfId="0" applyFont="1" applyBorder="1" applyAlignment="1">
      <alignment horizontal="center" vertical="distributed" textRotation="255"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71" xfId="0" applyFont="1" applyBorder="1" applyAlignment="1">
      <alignment horizontal="center" vertical="distributed" textRotation="255"/>
    </xf>
    <xf numFmtId="0" fontId="0" fillId="0" borderId="9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96" fontId="0" fillId="0" borderId="0" xfId="0" applyNumberFormat="1" applyFont="1" applyAlignment="1">
      <alignment horizontal="right" vertical="center"/>
    </xf>
    <xf numFmtId="196" fontId="0" fillId="0" borderId="14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180" fontId="8" fillId="0" borderId="26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9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96" fontId="0" fillId="33" borderId="0" xfId="0" applyNumberFormat="1" applyFont="1" applyFill="1" applyAlignment="1">
      <alignment horizontal="right" vertical="center"/>
    </xf>
    <xf numFmtId="191" fontId="0" fillId="0" borderId="0" xfId="0" applyNumberFormat="1" applyFont="1" applyAlignment="1">
      <alignment horizontal="right" vertical="center"/>
    </xf>
    <xf numFmtId="0" fontId="8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91" fontId="0" fillId="0" borderId="27" xfId="0" applyNumberFormat="1" applyFont="1" applyBorder="1" applyAlignment="1">
      <alignment horizontal="right" vertical="center"/>
    </xf>
    <xf numFmtId="0" fontId="23" fillId="34" borderId="2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9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180" fontId="0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27" xfId="0" applyBorder="1" applyAlignment="1">
      <alignment vertical="center"/>
    </xf>
    <xf numFmtId="180" fontId="23" fillId="34" borderId="0" xfId="0" applyNumberFormat="1" applyFont="1" applyFill="1" applyAlignment="1">
      <alignment horizontal="right" vertical="center"/>
    </xf>
    <xf numFmtId="0" fontId="25" fillId="34" borderId="0" xfId="0" applyFont="1" applyFill="1" applyAlignment="1">
      <alignment vertical="center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 vertical="top"/>
    </xf>
    <xf numFmtId="0" fontId="23" fillId="34" borderId="0" xfId="0" applyFont="1" applyFill="1" applyBorder="1" applyAlignment="1">
      <alignment horizontal="distributed" vertical="center"/>
    </xf>
    <xf numFmtId="196" fontId="23" fillId="34" borderId="0" xfId="0" applyNumberFormat="1" applyFont="1" applyFill="1" applyAlignment="1">
      <alignment horizontal="right" vertical="center"/>
    </xf>
    <xf numFmtId="180" fontId="0" fillId="33" borderId="14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horizontal="right" vertical="center"/>
    </xf>
    <xf numFmtId="191" fontId="0" fillId="33" borderId="0" xfId="0" applyNumberFormat="1" applyFont="1" applyFill="1" applyAlignment="1">
      <alignment horizontal="right" vertical="center"/>
    </xf>
    <xf numFmtId="180" fontId="23" fillId="34" borderId="41" xfId="0" applyNumberFormat="1" applyFont="1" applyFill="1" applyBorder="1" applyAlignment="1">
      <alignment horizontal="right" vertical="center"/>
    </xf>
    <xf numFmtId="180" fontId="23" fillId="34" borderId="2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0" fillId="0" borderId="16" xfId="0" applyNumberFormat="1" applyFont="1" applyBorder="1" applyAlignment="1">
      <alignment horizontal="right" vertical="center"/>
    </xf>
    <xf numFmtId="191" fontId="23" fillId="34" borderId="0" xfId="0" applyNumberFormat="1" applyFont="1" applyFill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1"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8" fontId="9" fillId="0" borderId="0" xfId="48" applyFont="1" applyAlignment="1" applyProtection="1">
      <alignment horizontal="right" vertical="center"/>
      <protection/>
    </xf>
    <xf numFmtId="38" fontId="0" fillId="0" borderId="0" xfId="48" applyFont="1" applyAlignment="1">
      <alignment horizontal="right" vertical="center"/>
    </xf>
    <xf numFmtId="38" fontId="2" fillId="0" borderId="53" xfId="48" applyFont="1" applyBorder="1" applyAlignment="1">
      <alignment horizontal="center" vertical="center"/>
    </xf>
    <xf numFmtId="38" fontId="2" fillId="0" borderId="59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/>
    </xf>
    <xf numFmtId="38" fontId="2" fillId="0" borderId="69" xfId="48" applyFont="1" applyBorder="1" applyAlignment="1">
      <alignment horizontal="center" vertical="center"/>
    </xf>
    <xf numFmtId="38" fontId="0" fillId="0" borderId="69" xfId="48" applyFont="1" applyBorder="1" applyAlignment="1">
      <alignment horizontal="center" vertical="center"/>
    </xf>
    <xf numFmtId="38" fontId="0" fillId="0" borderId="99" xfId="48" applyFont="1" applyBorder="1" applyAlignment="1">
      <alignment horizontal="center" vertical="center"/>
    </xf>
    <xf numFmtId="38" fontId="2" fillId="0" borderId="100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6" fillId="0" borderId="0" xfId="48" applyFont="1" applyFill="1" applyAlignment="1" applyProtection="1">
      <alignment horizontal="center" vertical="center"/>
      <protection/>
    </xf>
    <xf numFmtId="38" fontId="0" fillId="0" borderId="0" xfId="48" applyFont="1" applyFill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6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38" fontId="6" fillId="0" borderId="0" xfId="48" applyFont="1" applyFill="1" applyAlignment="1" applyProtection="1">
      <alignment horizontal="left" vertical="center"/>
      <protection/>
    </xf>
    <xf numFmtId="38" fontId="0" fillId="0" borderId="0" xfId="48" applyFont="1" applyFill="1" applyAlignment="1">
      <alignment horizontal="left" vertical="center"/>
    </xf>
    <xf numFmtId="38" fontId="2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9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7" fillId="0" borderId="101" xfId="48" applyFont="1" applyBorder="1" applyAlignment="1">
      <alignment horizontal="center" vertical="center"/>
    </xf>
    <xf numFmtId="38" fontId="0" fillId="0" borderId="102" xfId="48" applyFont="1" applyBorder="1" applyAlignment="1">
      <alignment horizontal="center" vertical="center"/>
    </xf>
    <xf numFmtId="38" fontId="0" fillId="0" borderId="103" xfId="48" applyFont="1" applyBorder="1" applyAlignment="1">
      <alignment horizontal="center" vertical="center"/>
    </xf>
    <xf numFmtId="38" fontId="0" fillId="0" borderId="104" xfId="48" applyFont="1" applyBorder="1" applyAlignment="1">
      <alignment horizontal="center" vertical="center"/>
    </xf>
    <xf numFmtId="38" fontId="0" fillId="0" borderId="105" xfId="48" applyFont="1" applyBorder="1" applyAlignment="1">
      <alignment horizontal="center" vertical="center"/>
    </xf>
    <xf numFmtId="38" fontId="0" fillId="0" borderId="106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11</xdr:col>
      <xdr:colOff>0</xdr:colOff>
      <xdr:row>41</xdr:row>
      <xdr:rowOff>257175</xdr:rowOff>
    </xdr:to>
    <xdr:sp>
      <xdr:nvSpPr>
        <xdr:cNvPr id="1" name="AutoShape 6"/>
        <xdr:cNvSpPr>
          <a:spLocks noChangeAspect="1"/>
        </xdr:cNvSpPr>
      </xdr:nvSpPr>
      <xdr:spPr>
        <a:xfrm rot="16200000">
          <a:off x="4686300" y="11706225"/>
          <a:ext cx="20859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0</xdr:rowOff>
    </xdr:from>
    <xdr:to>
      <xdr:col>21</xdr:col>
      <xdr:colOff>0</xdr:colOff>
      <xdr:row>41</xdr:row>
      <xdr:rowOff>257175</xdr:rowOff>
    </xdr:to>
    <xdr:sp>
      <xdr:nvSpPr>
        <xdr:cNvPr id="2" name="AutoShape 7"/>
        <xdr:cNvSpPr>
          <a:spLocks noChangeAspect="1"/>
        </xdr:cNvSpPr>
      </xdr:nvSpPr>
      <xdr:spPr>
        <a:xfrm rot="16200000">
          <a:off x="6829425" y="11706225"/>
          <a:ext cx="689610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41</xdr:row>
      <xdr:rowOff>0</xdr:rowOff>
    </xdr:from>
    <xdr:to>
      <xdr:col>25</xdr:col>
      <xdr:colOff>685800</xdr:colOff>
      <xdr:row>41</xdr:row>
      <xdr:rowOff>257175</xdr:rowOff>
    </xdr:to>
    <xdr:sp>
      <xdr:nvSpPr>
        <xdr:cNvPr id="3" name="AutoShape 8"/>
        <xdr:cNvSpPr>
          <a:spLocks noChangeAspect="1"/>
        </xdr:cNvSpPr>
      </xdr:nvSpPr>
      <xdr:spPr>
        <a:xfrm rot="16200000">
          <a:off x="13782675" y="11706225"/>
          <a:ext cx="34099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66" customWidth="1"/>
    <col min="2" max="16384" width="5.625" style="66" customWidth="1"/>
  </cols>
  <sheetData>
    <row r="6" spans="2:16" s="75" customFormat="1" ht="19.5" customHeight="1">
      <c r="B6" s="454" t="s">
        <v>513</v>
      </c>
      <c r="C6" s="455"/>
      <c r="D6" s="456" t="s">
        <v>530</v>
      </c>
      <c r="E6" s="457"/>
      <c r="F6" s="457"/>
      <c r="G6" s="457"/>
      <c r="H6" s="457"/>
      <c r="I6" s="457"/>
      <c r="J6" s="457"/>
      <c r="K6" s="457"/>
      <c r="L6" s="457"/>
      <c r="M6" s="457"/>
      <c r="N6" s="83"/>
      <c r="O6" s="74"/>
      <c r="P6" s="74"/>
    </row>
    <row r="7" spans="2:16" s="75" customFormat="1" ht="19.5" customHeight="1">
      <c r="B7" s="455"/>
      <c r="C7" s="455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83"/>
      <c r="O7" s="74"/>
      <c r="P7" s="74"/>
    </row>
    <row r="8" s="76" customFormat="1" ht="19.5" customHeight="1">
      <c r="B8" s="75"/>
    </row>
    <row r="9" s="76" customFormat="1" ht="19.5" customHeight="1"/>
    <row r="11" spans="2:16" ht="19.5" customHeight="1">
      <c r="B11" s="76"/>
      <c r="C11" s="76"/>
      <c r="D11" s="450" t="s">
        <v>923</v>
      </c>
      <c r="E11" s="451"/>
      <c r="F11" s="452" t="s">
        <v>524</v>
      </c>
      <c r="G11" s="453"/>
      <c r="H11" s="453"/>
      <c r="I11" s="453"/>
      <c r="J11" s="77"/>
      <c r="K11" s="77"/>
      <c r="L11" s="77"/>
      <c r="M11" s="77"/>
      <c r="N11" s="77"/>
      <c r="O11" s="77"/>
      <c r="P11" s="77"/>
    </row>
    <row r="12" spans="4:16" ht="19.5" customHeight="1">
      <c r="D12" s="450" t="s">
        <v>924</v>
      </c>
      <c r="E12" s="451"/>
      <c r="F12" s="452" t="s">
        <v>514</v>
      </c>
      <c r="G12" s="453"/>
      <c r="H12" s="453"/>
      <c r="I12" s="453"/>
      <c r="J12" s="453"/>
      <c r="K12" s="453"/>
      <c r="L12" s="453"/>
      <c r="M12" s="77"/>
      <c r="N12" s="77"/>
      <c r="O12" s="77"/>
      <c r="P12" s="77"/>
    </row>
    <row r="13" spans="4:16" ht="19.5" customHeight="1">
      <c r="D13" s="450" t="s">
        <v>925</v>
      </c>
      <c r="E13" s="451"/>
      <c r="F13" s="452" t="s">
        <v>525</v>
      </c>
      <c r="G13" s="453"/>
      <c r="H13" s="453"/>
      <c r="I13" s="453"/>
      <c r="J13" s="77"/>
      <c r="K13" s="77"/>
      <c r="L13" s="77"/>
      <c r="M13" s="77"/>
      <c r="N13" s="77"/>
      <c r="O13" s="77"/>
      <c r="P13" s="77"/>
    </row>
    <row r="14" spans="4:16" ht="19.5" customHeight="1">
      <c r="D14" s="450" t="s">
        <v>926</v>
      </c>
      <c r="E14" s="451"/>
      <c r="F14" s="452" t="s">
        <v>526</v>
      </c>
      <c r="G14" s="453"/>
      <c r="H14" s="453"/>
      <c r="I14" s="453"/>
      <c r="J14" s="77"/>
      <c r="K14" s="77"/>
      <c r="L14" s="77"/>
      <c r="M14" s="77"/>
      <c r="N14" s="77"/>
      <c r="O14" s="77"/>
      <c r="P14" s="77"/>
    </row>
    <row r="15" spans="4:16" ht="19.5" customHeight="1">
      <c r="D15" s="450" t="s">
        <v>927</v>
      </c>
      <c r="E15" s="451"/>
      <c r="F15" s="452" t="s">
        <v>515</v>
      </c>
      <c r="G15" s="453"/>
      <c r="H15" s="453"/>
      <c r="I15" s="453"/>
      <c r="J15" s="77"/>
      <c r="K15" s="77"/>
      <c r="L15" s="77"/>
      <c r="M15" s="77"/>
      <c r="N15" s="77"/>
      <c r="O15" s="77"/>
      <c r="P15" s="77"/>
    </row>
    <row r="16" spans="4:16" ht="19.5" customHeight="1">
      <c r="D16" s="450" t="s">
        <v>928</v>
      </c>
      <c r="E16" s="451"/>
      <c r="F16" s="452" t="s">
        <v>516</v>
      </c>
      <c r="G16" s="453"/>
      <c r="H16" s="453"/>
      <c r="I16" s="453"/>
      <c r="J16" s="453"/>
      <c r="K16" s="453"/>
      <c r="L16" s="453"/>
      <c r="M16" s="77"/>
      <c r="N16" s="77"/>
      <c r="O16" s="77"/>
      <c r="P16" s="77"/>
    </row>
    <row r="17" spans="4:16" ht="19.5" customHeight="1">
      <c r="D17" s="450" t="s">
        <v>929</v>
      </c>
      <c r="E17" s="451"/>
      <c r="F17" s="452" t="s">
        <v>517</v>
      </c>
      <c r="G17" s="453"/>
      <c r="H17" s="453"/>
      <c r="I17" s="453"/>
      <c r="J17" s="453"/>
      <c r="K17" s="77"/>
      <c r="L17" s="77"/>
      <c r="M17" s="77"/>
      <c r="N17" s="77"/>
      <c r="O17" s="77"/>
      <c r="P17" s="77"/>
    </row>
    <row r="18" spans="4:16" ht="19.5" customHeight="1">
      <c r="D18" s="450" t="s">
        <v>930</v>
      </c>
      <c r="E18" s="451"/>
      <c r="F18" s="452" t="s">
        <v>518</v>
      </c>
      <c r="G18" s="453"/>
      <c r="H18" s="453"/>
      <c r="I18" s="453"/>
      <c r="J18" s="453"/>
      <c r="K18" s="453"/>
      <c r="L18" s="453"/>
      <c r="M18" s="453"/>
      <c r="N18" s="77"/>
      <c r="O18" s="77"/>
      <c r="P18" s="77"/>
    </row>
    <row r="19" spans="4:16" ht="19.5" customHeight="1">
      <c r="D19" s="450"/>
      <c r="E19" s="451"/>
      <c r="F19" s="452" t="s">
        <v>519</v>
      </c>
      <c r="G19" s="453"/>
      <c r="H19" s="453"/>
      <c r="I19" s="453"/>
      <c r="J19" s="453"/>
      <c r="K19" s="453"/>
      <c r="L19" s="453"/>
      <c r="M19" s="77"/>
      <c r="N19" s="77"/>
      <c r="O19" s="77"/>
      <c r="P19" s="77"/>
    </row>
    <row r="20" spans="4:16" ht="19.5" customHeight="1">
      <c r="D20" s="450" t="s">
        <v>931</v>
      </c>
      <c r="E20" s="451"/>
      <c r="F20" s="452" t="s">
        <v>520</v>
      </c>
      <c r="G20" s="453"/>
      <c r="H20" s="453"/>
      <c r="I20" s="453"/>
      <c r="J20" s="453"/>
      <c r="K20" s="77"/>
      <c r="L20" s="77"/>
      <c r="M20" s="77"/>
      <c r="N20" s="77"/>
      <c r="O20" s="77"/>
      <c r="P20" s="77"/>
    </row>
    <row r="21" spans="4:16" ht="19.5" customHeight="1">
      <c r="D21" s="450" t="s">
        <v>932</v>
      </c>
      <c r="E21" s="451"/>
      <c r="F21" s="452" t="s">
        <v>521</v>
      </c>
      <c r="G21" s="453"/>
      <c r="H21" s="453"/>
      <c r="I21" s="453"/>
      <c r="J21" s="453"/>
      <c r="K21" s="453"/>
      <c r="L21" s="453"/>
      <c r="M21" s="453"/>
      <c r="N21" s="453"/>
      <c r="O21" s="77"/>
      <c r="P21" s="77"/>
    </row>
    <row r="22" spans="4:15" ht="19.5" customHeight="1">
      <c r="D22" s="450" t="s">
        <v>933</v>
      </c>
      <c r="E22" s="451"/>
      <c r="F22" s="452" t="s">
        <v>527</v>
      </c>
      <c r="G22" s="453"/>
      <c r="H22" s="453"/>
      <c r="I22" s="453"/>
      <c r="J22" s="453"/>
      <c r="K22" s="453"/>
      <c r="L22" s="77"/>
      <c r="M22" s="77"/>
      <c r="N22" s="77"/>
      <c r="O22" s="77"/>
    </row>
    <row r="23" spans="4:15" ht="19.5" customHeight="1">
      <c r="D23" s="450"/>
      <c r="E23" s="451"/>
      <c r="F23" s="452" t="s">
        <v>522</v>
      </c>
      <c r="G23" s="453"/>
      <c r="H23" s="453"/>
      <c r="I23" s="453"/>
      <c r="J23" s="453"/>
      <c r="K23" s="77"/>
      <c r="L23" s="77"/>
      <c r="M23" s="77"/>
      <c r="N23" s="77"/>
      <c r="O23" s="77"/>
    </row>
    <row r="24" spans="4:15" ht="19.5" customHeight="1">
      <c r="D24" s="450" t="s">
        <v>934</v>
      </c>
      <c r="E24" s="451"/>
      <c r="F24" s="452" t="s">
        <v>523</v>
      </c>
      <c r="G24" s="453"/>
      <c r="H24" s="453"/>
      <c r="I24" s="453"/>
      <c r="J24" s="77"/>
      <c r="K24" s="77"/>
      <c r="L24" s="77"/>
      <c r="M24" s="77"/>
      <c r="N24" s="77"/>
      <c r="O24" s="77"/>
    </row>
    <row r="25" ht="19.5" customHeight="1">
      <c r="D25" s="78"/>
    </row>
    <row r="26" ht="19.5" customHeight="1">
      <c r="D26" s="78"/>
    </row>
    <row r="27" ht="19.5" customHeight="1">
      <c r="D27" s="78"/>
    </row>
    <row r="28" ht="19.5" customHeight="1">
      <c r="D28" s="78"/>
    </row>
    <row r="29" ht="19.5" customHeight="1">
      <c r="D29" s="78"/>
    </row>
    <row r="30" ht="19.5" customHeight="1">
      <c r="D30" s="78"/>
    </row>
    <row r="31" ht="19.5" customHeight="1">
      <c r="D31" s="78"/>
    </row>
    <row r="32" ht="19.5" customHeight="1">
      <c r="D32" s="78"/>
    </row>
    <row r="33" spans="4:7" ht="19.5" customHeight="1">
      <c r="D33" s="78"/>
      <c r="G33" s="79"/>
    </row>
    <row r="34" spans="4:7" ht="19.5" customHeight="1">
      <c r="D34" s="78"/>
      <c r="G34" s="79"/>
    </row>
    <row r="35" ht="19.5" customHeight="1">
      <c r="D35" s="78"/>
    </row>
  </sheetData>
  <sheetProtection/>
  <mergeCells count="30">
    <mergeCell ref="F20:J20"/>
    <mergeCell ref="F21:N21"/>
    <mergeCell ref="B6:C7"/>
    <mergeCell ref="F11:I11"/>
    <mergeCell ref="F13:I13"/>
    <mergeCell ref="F12:L12"/>
    <mergeCell ref="D11:E11"/>
    <mergeCell ref="D6:M7"/>
    <mergeCell ref="F14:I14"/>
    <mergeCell ref="F15:I15"/>
    <mergeCell ref="D23:E23"/>
    <mergeCell ref="D24:E24"/>
    <mergeCell ref="F24:I24"/>
    <mergeCell ref="F23:J23"/>
    <mergeCell ref="D22:E22"/>
    <mergeCell ref="D21:E21"/>
    <mergeCell ref="D20:E20"/>
    <mergeCell ref="F22:K22"/>
    <mergeCell ref="D18:E18"/>
    <mergeCell ref="D19:E19"/>
    <mergeCell ref="F18:M18"/>
    <mergeCell ref="F19:L19"/>
    <mergeCell ref="F17:J17"/>
    <mergeCell ref="F16:L16"/>
    <mergeCell ref="D16:E16"/>
    <mergeCell ref="D17:E17"/>
    <mergeCell ref="D14:E14"/>
    <mergeCell ref="D15:E15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75" zoomScaleNormal="75" zoomScalePageLayoutView="0" workbookViewId="0" topLeftCell="A1">
      <selection activeCell="A1" sqref="A1"/>
    </sheetView>
  </sheetViews>
  <sheetFormatPr defaultColWidth="10.625" defaultRowHeight="20.25" customHeight="1"/>
  <cols>
    <col min="1" max="1" width="17.375" style="10" customWidth="1"/>
    <col min="2" max="9" width="10.625" style="10" customWidth="1"/>
    <col min="10" max="10" width="12.125" style="10" bestFit="1" customWidth="1"/>
    <col min="11" max="16" width="10.625" style="10" customWidth="1"/>
    <col min="17" max="17" width="11.25390625" style="10" customWidth="1"/>
    <col min="18" max="22" width="10.625" style="10" customWidth="1"/>
    <col min="23" max="23" width="17.625" style="10" customWidth="1"/>
    <col min="24" max="16384" width="10.625" style="10" customWidth="1"/>
  </cols>
  <sheetData>
    <row r="1" spans="2:24" s="321" customFormat="1" ht="20.25" customHeight="1">
      <c r="B1" s="391"/>
      <c r="C1" s="391"/>
      <c r="D1" s="391"/>
      <c r="E1" s="391"/>
      <c r="F1" s="391"/>
      <c r="G1" s="391"/>
      <c r="H1" s="391"/>
      <c r="I1" s="391"/>
      <c r="K1" s="407"/>
      <c r="L1" s="442" t="s">
        <v>945</v>
      </c>
      <c r="M1" s="443" t="s">
        <v>301</v>
      </c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244"/>
    </row>
    <row r="2" spans="1:24" ht="20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6"/>
      <c r="V2" s="7"/>
      <c r="W2" s="6" t="s">
        <v>187</v>
      </c>
      <c r="X2" s="136"/>
    </row>
    <row r="3" spans="1:24" s="290" customFormat="1" ht="20.25" customHeight="1">
      <c r="A3" s="820" t="s">
        <v>879</v>
      </c>
      <c r="B3" s="816" t="s">
        <v>882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 t="s">
        <v>905</v>
      </c>
      <c r="N3" s="824"/>
      <c r="O3" s="824"/>
      <c r="P3" s="824"/>
      <c r="Q3" s="824"/>
      <c r="R3" s="824"/>
      <c r="S3" s="824"/>
      <c r="T3" s="824"/>
      <c r="U3" s="820"/>
      <c r="V3" s="817" t="s">
        <v>883</v>
      </c>
      <c r="W3" s="816" t="s">
        <v>879</v>
      </c>
      <c r="X3" s="293"/>
    </row>
    <row r="4" spans="1:24" s="290" customFormat="1" ht="20.25" customHeight="1">
      <c r="A4" s="821"/>
      <c r="B4" s="813" t="s">
        <v>884</v>
      </c>
      <c r="C4" s="813" t="s">
        <v>885</v>
      </c>
      <c r="D4" s="813" t="s">
        <v>886</v>
      </c>
      <c r="E4" s="813" t="s">
        <v>887</v>
      </c>
      <c r="F4" s="813" t="s">
        <v>888</v>
      </c>
      <c r="G4" s="813" t="s">
        <v>889</v>
      </c>
      <c r="H4" s="813" t="s">
        <v>890</v>
      </c>
      <c r="I4" s="294" t="s">
        <v>891</v>
      </c>
      <c r="J4" s="825" t="s">
        <v>815</v>
      </c>
      <c r="K4" s="813" t="s">
        <v>898</v>
      </c>
      <c r="L4" s="813" t="s">
        <v>892</v>
      </c>
      <c r="M4" s="825" t="s">
        <v>893</v>
      </c>
      <c r="N4" s="813" t="s">
        <v>701</v>
      </c>
      <c r="O4" s="813" t="s">
        <v>899</v>
      </c>
      <c r="P4" s="823" t="s">
        <v>902</v>
      </c>
      <c r="Q4" s="826" t="s">
        <v>901</v>
      </c>
      <c r="R4" s="826" t="s">
        <v>903</v>
      </c>
      <c r="S4" s="813" t="s">
        <v>702</v>
      </c>
      <c r="T4" s="813" t="s">
        <v>894</v>
      </c>
      <c r="U4" s="823" t="s">
        <v>897</v>
      </c>
      <c r="V4" s="818"/>
      <c r="W4" s="822"/>
      <c r="X4" s="293"/>
    </row>
    <row r="5" spans="1:24" s="290" customFormat="1" ht="20.25" customHeight="1">
      <c r="A5" s="821"/>
      <c r="B5" s="813"/>
      <c r="C5" s="813"/>
      <c r="D5" s="813"/>
      <c r="E5" s="813"/>
      <c r="F5" s="813"/>
      <c r="G5" s="813"/>
      <c r="H5" s="813"/>
      <c r="I5" s="295" t="s">
        <v>904</v>
      </c>
      <c r="J5" s="825"/>
      <c r="K5" s="813"/>
      <c r="L5" s="813"/>
      <c r="M5" s="825"/>
      <c r="N5" s="813"/>
      <c r="O5" s="813"/>
      <c r="P5" s="813"/>
      <c r="Q5" s="714"/>
      <c r="R5" s="714"/>
      <c r="S5" s="813"/>
      <c r="T5" s="813"/>
      <c r="U5" s="813"/>
      <c r="V5" s="819"/>
      <c r="W5" s="822"/>
      <c r="X5" s="293"/>
    </row>
    <row r="6" spans="1:24" s="298" customFormat="1" ht="30" customHeight="1">
      <c r="A6" s="296" t="s">
        <v>900</v>
      </c>
      <c r="B6" s="286">
        <f aca="true" t="shared" si="0" ref="B6:U6">SUM(B8:B24)</f>
        <v>56629</v>
      </c>
      <c r="C6" s="287">
        <f t="shared" si="0"/>
        <v>737</v>
      </c>
      <c r="D6" s="287">
        <f t="shared" si="0"/>
        <v>20</v>
      </c>
      <c r="E6" s="287">
        <f t="shared" si="0"/>
        <v>90</v>
      </c>
      <c r="F6" s="287">
        <f t="shared" si="0"/>
        <v>13</v>
      </c>
      <c r="G6" s="287">
        <f t="shared" si="0"/>
        <v>4588</v>
      </c>
      <c r="H6" s="287">
        <f t="shared" si="0"/>
        <v>4079</v>
      </c>
      <c r="I6" s="287">
        <f t="shared" si="0"/>
        <v>233</v>
      </c>
      <c r="J6" s="287">
        <f t="shared" si="0"/>
        <v>631</v>
      </c>
      <c r="K6" s="287">
        <f t="shared" si="0"/>
        <v>2402</v>
      </c>
      <c r="L6" s="287">
        <f t="shared" si="0"/>
        <v>11112</v>
      </c>
      <c r="M6" s="300">
        <f t="shared" si="0"/>
        <v>1335</v>
      </c>
      <c r="N6" s="287">
        <f t="shared" si="0"/>
        <v>817</v>
      </c>
      <c r="O6" s="287">
        <f t="shared" si="0"/>
        <v>6099</v>
      </c>
      <c r="P6" s="287">
        <f t="shared" si="0"/>
        <v>8485</v>
      </c>
      <c r="Q6" s="287">
        <f t="shared" si="0"/>
        <v>2753</v>
      </c>
      <c r="R6" s="287">
        <f t="shared" si="0"/>
        <v>486</v>
      </c>
      <c r="S6" s="287">
        <f t="shared" si="0"/>
        <v>8939</v>
      </c>
      <c r="T6" s="287">
        <f t="shared" si="0"/>
        <v>2810</v>
      </c>
      <c r="U6" s="287">
        <f t="shared" si="0"/>
        <v>1000</v>
      </c>
      <c r="V6" s="287">
        <v>4848</v>
      </c>
      <c r="W6" s="296" t="s">
        <v>900</v>
      </c>
      <c r="X6" s="297"/>
    </row>
    <row r="7" spans="1:24" s="9" customFormat="1" ht="33.75" customHeight="1">
      <c r="A7" s="12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2"/>
      <c r="O7" s="2"/>
      <c r="P7" s="2"/>
      <c r="Q7" s="2"/>
      <c r="R7" s="2"/>
      <c r="S7" s="2"/>
      <c r="T7" s="2"/>
      <c r="U7" s="2"/>
      <c r="V7" s="2"/>
      <c r="W7" s="137"/>
      <c r="X7" s="4"/>
    </row>
    <row r="8" spans="1:24" s="311" customFormat="1" ht="44.25" customHeight="1">
      <c r="A8" s="305" t="s">
        <v>589</v>
      </c>
      <c r="B8" s="306">
        <f>SUM(C8:U8)</f>
        <v>2209</v>
      </c>
      <c r="C8" s="307">
        <v>11</v>
      </c>
      <c r="D8" s="446" t="s">
        <v>294</v>
      </c>
      <c r="E8" s="307">
        <v>1</v>
      </c>
      <c r="F8" s="307">
        <v>1</v>
      </c>
      <c r="G8" s="307">
        <v>133</v>
      </c>
      <c r="H8" s="307">
        <v>140</v>
      </c>
      <c r="I8" s="307">
        <v>9</v>
      </c>
      <c r="J8" s="307">
        <v>44</v>
      </c>
      <c r="K8" s="307">
        <v>72</v>
      </c>
      <c r="L8" s="307">
        <v>468</v>
      </c>
      <c r="M8" s="307">
        <v>56</v>
      </c>
      <c r="N8" s="307">
        <v>36</v>
      </c>
      <c r="O8" s="307">
        <v>360</v>
      </c>
      <c r="P8" s="307">
        <v>320</v>
      </c>
      <c r="Q8" s="307">
        <v>89</v>
      </c>
      <c r="R8" s="307">
        <v>11</v>
      </c>
      <c r="S8" s="307">
        <v>336</v>
      </c>
      <c r="T8" s="307">
        <v>99</v>
      </c>
      <c r="U8" s="307">
        <v>23</v>
      </c>
      <c r="V8" s="308" t="s">
        <v>909</v>
      </c>
      <c r="W8" s="309" t="s">
        <v>589</v>
      </c>
      <c r="X8" s="310"/>
    </row>
    <row r="9" spans="1:24" s="311" customFormat="1" ht="44.25" customHeight="1">
      <c r="A9" s="305" t="s">
        <v>590</v>
      </c>
      <c r="B9" s="306">
        <f aca="true" t="shared" si="1" ref="B9:B24">SUM(C9:U9)</f>
        <v>3635</v>
      </c>
      <c r="C9" s="307">
        <v>22</v>
      </c>
      <c r="D9" s="307">
        <v>1</v>
      </c>
      <c r="E9" s="307">
        <v>3</v>
      </c>
      <c r="F9" s="446" t="s">
        <v>294</v>
      </c>
      <c r="G9" s="307">
        <v>312</v>
      </c>
      <c r="H9" s="307">
        <v>258</v>
      </c>
      <c r="I9" s="307">
        <v>14</v>
      </c>
      <c r="J9" s="307">
        <v>43</v>
      </c>
      <c r="K9" s="307">
        <v>133</v>
      </c>
      <c r="L9" s="307">
        <v>761</v>
      </c>
      <c r="M9" s="307">
        <v>103</v>
      </c>
      <c r="N9" s="307">
        <v>69</v>
      </c>
      <c r="O9" s="307">
        <v>388</v>
      </c>
      <c r="P9" s="307">
        <v>519</v>
      </c>
      <c r="Q9" s="307">
        <v>191</v>
      </c>
      <c r="R9" s="307">
        <v>25</v>
      </c>
      <c r="S9" s="307">
        <v>602</v>
      </c>
      <c r="T9" s="307">
        <v>130</v>
      </c>
      <c r="U9" s="307">
        <v>61</v>
      </c>
      <c r="V9" s="308" t="s">
        <v>910</v>
      </c>
      <c r="W9" s="309" t="s">
        <v>590</v>
      </c>
      <c r="X9" s="310"/>
    </row>
    <row r="10" spans="1:24" s="311" customFormat="1" ht="44.25" customHeight="1">
      <c r="A10" s="305" t="s">
        <v>591</v>
      </c>
      <c r="B10" s="306">
        <f t="shared" si="1"/>
        <v>2727</v>
      </c>
      <c r="C10" s="307">
        <v>5</v>
      </c>
      <c r="D10" s="446" t="s">
        <v>294</v>
      </c>
      <c r="E10" s="307">
        <v>1</v>
      </c>
      <c r="F10" s="446" t="s">
        <v>294</v>
      </c>
      <c r="G10" s="307">
        <v>158</v>
      </c>
      <c r="H10" s="307">
        <v>168</v>
      </c>
      <c r="I10" s="307">
        <v>19</v>
      </c>
      <c r="J10" s="307">
        <v>12</v>
      </c>
      <c r="K10" s="307">
        <v>91</v>
      </c>
      <c r="L10" s="307">
        <v>553</v>
      </c>
      <c r="M10" s="307">
        <v>57</v>
      </c>
      <c r="N10" s="307">
        <v>66</v>
      </c>
      <c r="O10" s="307">
        <v>627</v>
      </c>
      <c r="P10" s="307">
        <v>349</v>
      </c>
      <c r="Q10" s="307">
        <v>102</v>
      </c>
      <c r="R10" s="307">
        <v>11</v>
      </c>
      <c r="S10" s="307">
        <v>428</v>
      </c>
      <c r="T10" s="307">
        <v>42</v>
      </c>
      <c r="U10" s="307">
        <v>38</v>
      </c>
      <c r="V10" s="308" t="s">
        <v>911</v>
      </c>
      <c r="W10" s="309" t="s">
        <v>591</v>
      </c>
      <c r="X10" s="310"/>
    </row>
    <row r="11" spans="1:24" s="311" customFormat="1" ht="44.25" customHeight="1">
      <c r="A11" s="305" t="s">
        <v>592</v>
      </c>
      <c r="B11" s="306">
        <f t="shared" si="1"/>
        <v>3063</v>
      </c>
      <c r="C11" s="307">
        <v>12</v>
      </c>
      <c r="D11" s="307">
        <v>1</v>
      </c>
      <c r="E11" s="307">
        <v>4</v>
      </c>
      <c r="F11" s="446" t="s">
        <v>294</v>
      </c>
      <c r="G11" s="307">
        <v>187</v>
      </c>
      <c r="H11" s="307">
        <v>148</v>
      </c>
      <c r="I11" s="307">
        <v>10</v>
      </c>
      <c r="J11" s="307">
        <v>38</v>
      </c>
      <c r="K11" s="307">
        <v>90</v>
      </c>
      <c r="L11" s="307">
        <v>614</v>
      </c>
      <c r="M11" s="307">
        <v>90</v>
      </c>
      <c r="N11" s="307">
        <v>62</v>
      </c>
      <c r="O11" s="307">
        <v>372</v>
      </c>
      <c r="P11" s="307">
        <v>498</v>
      </c>
      <c r="Q11" s="307">
        <v>144</v>
      </c>
      <c r="R11" s="307">
        <v>17</v>
      </c>
      <c r="S11" s="307">
        <v>410</v>
      </c>
      <c r="T11" s="307">
        <v>298</v>
      </c>
      <c r="U11" s="307">
        <v>68</v>
      </c>
      <c r="V11" s="308" t="s">
        <v>912</v>
      </c>
      <c r="W11" s="309" t="s">
        <v>592</v>
      </c>
      <c r="X11" s="310"/>
    </row>
    <row r="12" spans="1:24" s="311" customFormat="1" ht="44.25" customHeight="1">
      <c r="A12" s="305" t="s">
        <v>593</v>
      </c>
      <c r="B12" s="306">
        <f t="shared" si="1"/>
        <v>2264</v>
      </c>
      <c r="C12" s="307">
        <v>22</v>
      </c>
      <c r="D12" s="446" t="s">
        <v>294</v>
      </c>
      <c r="E12" s="307">
        <v>3</v>
      </c>
      <c r="F12" s="446" t="s">
        <v>294</v>
      </c>
      <c r="G12" s="307">
        <v>198</v>
      </c>
      <c r="H12" s="307">
        <v>201</v>
      </c>
      <c r="I12" s="307">
        <v>6</v>
      </c>
      <c r="J12" s="307">
        <v>32</v>
      </c>
      <c r="K12" s="307">
        <v>98</v>
      </c>
      <c r="L12" s="307">
        <v>498</v>
      </c>
      <c r="M12" s="307">
        <v>57</v>
      </c>
      <c r="N12" s="307">
        <v>37</v>
      </c>
      <c r="O12" s="307">
        <v>224</v>
      </c>
      <c r="P12" s="307">
        <v>286</v>
      </c>
      <c r="Q12" s="307">
        <v>89</v>
      </c>
      <c r="R12" s="307">
        <v>18</v>
      </c>
      <c r="S12" s="307">
        <v>361</v>
      </c>
      <c r="T12" s="307">
        <v>93</v>
      </c>
      <c r="U12" s="307">
        <v>41</v>
      </c>
      <c r="V12" s="308" t="s">
        <v>913</v>
      </c>
      <c r="W12" s="309" t="s">
        <v>593</v>
      </c>
      <c r="X12" s="310"/>
    </row>
    <row r="13" spans="1:24" s="311" customFormat="1" ht="44.25" customHeight="1">
      <c r="A13" s="305" t="s">
        <v>594</v>
      </c>
      <c r="B13" s="306">
        <f t="shared" si="1"/>
        <v>2391</v>
      </c>
      <c r="C13" s="307">
        <v>5</v>
      </c>
      <c r="D13" s="446" t="s">
        <v>294</v>
      </c>
      <c r="E13" s="307">
        <v>17</v>
      </c>
      <c r="F13" s="446" t="s">
        <v>294</v>
      </c>
      <c r="G13" s="307">
        <v>150</v>
      </c>
      <c r="H13" s="307">
        <v>153</v>
      </c>
      <c r="I13" s="307">
        <v>5</v>
      </c>
      <c r="J13" s="307">
        <v>28</v>
      </c>
      <c r="K13" s="307">
        <v>92</v>
      </c>
      <c r="L13" s="307">
        <v>594</v>
      </c>
      <c r="M13" s="307">
        <v>44</v>
      </c>
      <c r="N13" s="307">
        <v>45</v>
      </c>
      <c r="O13" s="307">
        <v>318</v>
      </c>
      <c r="P13" s="307">
        <v>337</v>
      </c>
      <c r="Q13" s="307">
        <v>67</v>
      </c>
      <c r="R13" s="307">
        <v>16</v>
      </c>
      <c r="S13" s="307">
        <v>421</v>
      </c>
      <c r="T13" s="307">
        <v>66</v>
      </c>
      <c r="U13" s="307">
        <v>33</v>
      </c>
      <c r="V13" s="308" t="s">
        <v>914</v>
      </c>
      <c r="W13" s="309" t="s">
        <v>594</v>
      </c>
      <c r="X13" s="310"/>
    </row>
    <row r="14" spans="1:24" s="311" customFormat="1" ht="44.25" customHeight="1">
      <c r="A14" s="305" t="s">
        <v>595</v>
      </c>
      <c r="B14" s="306">
        <f t="shared" si="1"/>
        <v>2023</v>
      </c>
      <c r="C14" s="307">
        <v>116</v>
      </c>
      <c r="D14" s="307">
        <v>1</v>
      </c>
      <c r="E14" s="307">
        <v>4</v>
      </c>
      <c r="F14" s="446" t="s">
        <v>294</v>
      </c>
      <c r="G14" s="307">
        <v>217</v>
      </c>
      <c r="H14" s="307">
        <v>170</v>
      </c>
      <c r="I14" s="307">
        <v>12</v>
      </c>
      <c r="J14" s="307">
        <v>21</v>
      </c>
      <c r="K14" s="307">
        <v>77</v>
      </c>
      <c r="L14" s="307">
        <v>398</v>
      </c>
      <c r="M14" s="307">
        <v>38</v>
      </c>
      <c r="N14" s="307">
        <v>18</v>
      </c>
      <c r="O14" s="307">
        <v>204</v>
      </c>
      <c r="P14" s="307">
        <v>225</v>
      </c>
      <c r="Q14" s="307">
        <v>67</v>
      </c>
      <c r="R14" s="307">
        <v>17</v>
      </c>
      <c r="S14" s="307">
        <v>344</v>
      </c>
      <c r="T14" s="307">
        <v>75</v>
      </c>
      <c r="U14" s="307">
        <v>19</v>
      </c>
      <c r="V14" s="308" t="s">
        <v>915</v>
      </c>
      <c r="W14" s="309" t="s">
        <v>595</v>
      </c>
      <c r="X14" s="310"/>
    </row>
    <row r="15" spans="1:24" s="311" customFormat="1" ht="44.25" customHeight="1">
      <c r="A15" s="305" t="s">
        <v>596</v>
      </c>
      <c r="B15" s="306">
        <f t="shared" si="1"/>
        <v>5111</v>
      </c>
      <c r="C15" s="307">
        <v>35</v>
      </c>
      <c r="D15" s="446" t="s">
        <v>294</v>
      </c>
      <c r="E15" s="307">
        <v>1</v>
      </c>
      <c r="F15" s="446" t="s">
        <v>294</v>
      </c>
      <c r="G15" s="307">
        <v>441</v>
      </c>
      <c r="H15" s="307">
        <v>384</v>
      </c>
      <c r="I15" s="307">
        <v>20</v>
      </c>
      <c r="J15" s="307">
        <v>60</v>
      </c>
      <c r="K15" s="307">
        <v>214</v>
      </c>
      <c r="L15" s="307">
        <v>1023</v>
      </c>
      <c r="M15" s="307">
        <v>151</v>
      </c>
      <c r="N15" s="307">
        <v>83</v>
      </c>
      <c r="O15" s="307">
        <v>506</v>
      </c>
      <c r="P15" s="307">
        <v>767</v>
      </c>
      <c r="Q15" s="307">
        <v>276</v>
      </c>
      <c r="R15" s="307">
        <v>53</v>
      </c>
      <c r="S15" s="307">
        <v>772</v>
      </c>
      <c r="T15" s="307">
        <v>240</v>
      </c>
      <c r="U15" s="307">
        <v>85</v>
      </c>
      <c r="V15" s="308" t="s">
        <v>916</v>
      </c>
      <c r="W15" s="309" t="s">
        <v>596</v>
      </c>
      <c r="X15" s="310"/>
    </row>
    <row r="16" spans="1:24" s="311" customFormat="1" ht="44.25" customHeight="1">
      <c r="A16" s="305" t="s">
        <v>895</v>
      </c>
      <c r="B16" s="306">
        <f t="shared" si="1"/>
        <v>2709</v>
      </c>
      <c r="C16" s="307">
        <v>18</v>
      </c>
      <c r="D16" s="446" t="s">
        <v>294</v>
      </c>
      <c r="E16" s="446" t="s">
        <v>294</v>
      </c>
      <c r="F16" s="446" t="s">
        <v>294</v>
      </c>
      <c r="G16" s="307">
        <v>235</v>
      </c>
      <c r="H16" s="307">
        <v>188</v>
      </c>
      <c r="I16" s="307">
        <v>17</v>
      </c>
      <c r="J16" s="307">
        <v>30</v>
      </c>
      <c r="K16" s="307">
        <v>102</v>
      </c>
      <c r="L16" s="307">
        <v>579</v>
      </c>
      <c r="M16" s="307">
        <v>62</v>
      </c>
      <c r="N16" s="307">
        <v>48</v>
      </c>
      <c r="O16" s="307">
        <v>274</v>
      </c>
      <c r="P16" s="307">
        <v>322</v>
      </c>
      <c r="Q16" s="307">
        <v>182</v>
      </c>
      <c r="R16" s="307">
        <v>29</v>
      </c>
      <c r="S16" s="307">
        <v>469</v>
      </c>
      <c r="T16" s="307">
        <v>97</v>
      </c>
      <c r="U16" s="307">
        <v>57</v>
      </c>
      <c r="V16" s="308" t="s">
        <v>915</v>
      </c>
      <c r="W16" s="309" t="s">
        <v>895</v>
      </c>
      <c r="X16" s="310"/>
    </row>
    <row r="17" spans="1:24" s="311" customFormat="1" ht="44.25" customHeight="1">
      <c r="A17" s="305" t="s">
        <v>598</v>
      </c>
      <c r="B17" s="306">
        <f t="shared" si="1"/>
        <v>3715</v>
      </c>
      <c r="C17" s="307">
        <v>25</v>
      </c>
      <c r="D17" s="307">
        <v>2</v>
      </c>
      <c r="E17" s="307">
        <v>9</v>
      </c>
      <c r="F17" s="446" t="s">
        <v>294</v>
      </c>
      <c r="G17" s="307">
        <v>317</v>
      </c>
      <c r="H17" s="307">
        <v>292</v>
      </c>
      <c r="I17" s="307">
        <v>29</v>
      </c>
      <c r="J17" s="307">
        <v>43</v>
      </c>
      <c r="K17" s="307">
        <v>152</v>
      </c>
      <c r="L17" s="307">
        <v>737</v>
      </c>
      <c r="M17" s="307">
        <v>71</v>
      </c>
      <c r="N17" s="307">
        <v>48</v>
      </c>
      <c r="O17" s="307">
        <v>314</v>
      </c>
      <c r="P17" s="307">
        <v>572</v>
      </c>
      <c r="Q17" s="307">
        <v>200</v>
      </c>
      <c r="R17" s="307">
        <v>37</v>
      </c>
      <c r="S17" s="307">
        <v>656</v>
      </c>
      <c r="T17" s="307">
        <v>131</v>
      </c>
      <c r="U17" s="307">
        <v>80</v>
      </c>
      <c r="V17" s="308" t="s">
        <v>917</v>
      </c>
      <c r="W17" s="309" t="s">
        <v>598</v>
      </c>
      <c r="X17" s="310"/>
    </row>
    <row r="18" spans="1:24" s="311" customFormat="1" ht="44.25" customHeight="1">
      <c r="A18" s="305" t="s">
        <v>599</v>
      </c>
      <c r="B18" s="306">
        <f t="shared" si="1"/>
        <v>5553</v>
      </c>
      <c r="C18" s="307">
        <v>115</v>
      </c>
      <c r="D18" s="307">
        <v>3</v>
      </c>
      <c r="E18" s="307">
        <v>43</v>
      </c>
      <c r="F18" s="307">
        <v>8</v>
      </c>
      <c r="G18" s="307">
        <v>439</v>
      </c>
      <c r="H18" s="307">
        <v>694</v>
      </c>
      <c r="I18" s="307">
        <v>12</v>
      </c>
      <c r="J18" s="307">
        <v>86</v>
      </c>
      <c r="K18" s="307">
        <v>253</v>
      </c>
      <c r="L18" s="307">
        <v>965</v>
      </c>
      <c r="M18" s="307">
        <v>109</v>
      </c>
      <c r="N18" s="307">
        <v>61</v>
      </c>
      <c r="O18" s="307">
        <v>381</v>
      </c>
      <c r="P18" s="307">
        <v>835</v>
      </c>
      <c r="Q18" s="307">
        <v>282</v>
      </c>
      <c r="R18" s="307">
        <v>65</v>
      </c>
      <c r="S18" s="307">
        <v>932</v>
      </c>
      <c r="T18" s="307">
        <v>183</v>
      </c>
      <c r="U18" s="307">
        <v>87</v>
      </c>
      <c r="V18" s="308" t="s">
        <v>918</v>
      </c>
      <c r="W18" s="309" t="s">
        <v>599</v>
      </c>
      <c r="X18" s="310"/>
    </row>
    <row r="19" spans="1:24" s="311" customFormat="1" ht="44.25" customHeight="1">
      <c r="A19" s="305" t="s">
        <v>600</v>
      </c>
      <c r="B19" s="306">
        <f t="shared" si="1"/>
        <v>5672</v>
      </c>
      <c r="C19" s="307">
        <v>96</v>
      </c>
      <c r="D19" s="307">
        <v>4</v>
      </c>
      <c r="E19" s="307">
        <v>2</v>
      </c>
      <c r="F19" s="307">
        <v>2</v>
      </c>
      <c r="G19" s="307">
        <v>501</v>
      </c>
      <c r="H19" s="307">
        <v>345</v>
      </c>
      <c r="I19" s="307">
        <v>23</v>
      </c>
      <c r="J19" s="307">
        <v>46</v>
      </c>
      <c r="K19" s="307">
        <v>247</v>
      </c>
      <c r="L19" s="307">
        <v>1050</v>
      </c>
      <c r="M19" s="307">
        <v>134</v>
      </c>
      <c r="N19" s="307">
        <v>53</v>
      </c>
      <c r="O19" s="307">
        <v>710</v>
      </c>
      <c r="P19" s="307">
        <v>911</v>
      </c>
      <c r="Q19" s="307">
        <v>288</v>
      </c>
      <c r="R19" s="307">
        <v>59</v>
      </c>
      <c r="S19" s="307">
        <v>891</v>
      </c>
      <c r="T19" s="307">
        <v>204</v>
      </c>
      <c r="U19" s="307">
        <v>106</v>
      </c>
      <c r="V19" s="308" t="s">
        <v>912</v>
      </c>
      <c r="W19" s="309" t="s">
        <v>600</v>
      </c>
      <c r="X19" s="310"/>
    </row>
    <row r="20" spans="1:24" s="311" customFormat="1" ht="44.25" customHeight="1">
      <c r="A20" s="305" t="s">
        <v>601</v>
      </c>
      <c r="B20" s="306">
        <f t="shared" si="1"/>
        <v>3723</v>
      </c>
      <c r="C20" s="307">
        <v>41</v>
      </c>
      <c r="D20" s="446" t="s">
        <v>294</v>
      </c>
      <c r="E20" s="307">
        <v>1</v>
      </c>
      <c r="F20" s="446" t="s">
        <v>294</v>
      </c>
      <c r="G20" s="307">
        <v>376</v>
      </c>
      <c r="H20" s="307">
        <v>247</v>
      </c>
      <c r="I20" s="307">
        <v>14</v>
      </c>
      <c r="J20" s="307">
        <v>32</v>
      </c>
      <c r="K20" s="307">
        <v>218</v>
      </c>
      <c r="L20" s="307">
        <v>723</v>
      </c>
      <c r="M20" s="307">
        <v>65</v>
      </c>
      <c r="N20" s="307">
        <v>45</v>
      </c>
      <c r="O20" s="307">
        <v>340</v>
      </c>
      <c r="P20" s="307">
        <v>582</v>
      </c>
      <c r="Q20" s="307">
        <v>193</v>
      </c>
      <c r="R20" s="307">
        <v>30</v>
      </c>
      <c r="S20" s="307">
        <v>546</v>
      </c>
      <c r="T20" s="307">
        <v>157</v>
      </c>
      <c r="U20" s="307">
        <v>113</v>
      </c>
      <c r="V20" s="308" t="s">
        <v>919</v>
      </c>
      <c r="W20" s="309" t="s">
        <v>601</v>
      </c>
      <c r="X20" s="310"/>
    </row>
    <row r="21" spans="1:24" s="311" customFormat="1" ht="44.25" customHeight="1">
      <c r="A21" s="305" t="s">
        <v>602</v>
      </c>
      <c r="B21" s="306">
        <f t="shared" si="1"/>
        <v>5770</v>
      </c>
      <c r="C21" s="307">
        <v>44</v>
      </c>
      <c r="D21" s="307">
        <v>1</v>
      </c>
      <c r="E21" s="307">
        <v>1</v>
      </c>
      <c r="F21" s="307">
        <v>1</v>
      </c>
      <c r="G21" s="307">
        <v>476</v>
      </c>
      <c r="H21" s="307">
        <v>305</v>
      </c>
      <c r="I21" s="307">
        <v>14</v>
      </c>
      <c r="J21" s="307">
        <v>51</v>
      </c>
      <c r="K21" s="307">
        <v>254</v>
      </c>
      <c r="L21" s="307">
        <v>1043</v>
      </c>
      <c r="M21" s="307">
        <v>142</v>
      </c>
      <c r="N21" s="307">
        <v>53</v>
      </c>
      <c r="O21" s="307">
        <v>416</v>
      </c>
      <c r="P21" s="307">
        <v>1068</v>
      </c>
      <c r="Q21" s="307">
        <v>290</v>
      </c>
      <c r="R21" s="307">
        <v>45</v>
      </c>
      <c r="S21" s="307">
        <v>776</v>
      </c>
      <c r="T21" s="307">
        <v>718</v>
      </c>
      <c r="U21" s="307">
        <v>72</v>
      </c>
      <c r="V21" s="308" t="s">
        <v>920</v>
      </c>
      <c r="W21" s="309" t="s">
        <v>602</v>
      </c>
      <c r="X21" s="310"/>
    </row>
    <row r="22" spans="1:24" s="311" customFormat="1" ht="44.25" customHeight="1">
      <c r="A22" s="305" t="s">
        <v>603</v>
      </c>
      <c r="B22" s="306">
        <f t="shared" si="1"/>
        <v>2581</v>
      </c>
      <c r="C22" s="307">
        <v>18</v>
      </c>
      <c r="D22" s="307">
        <v>1</v>
      </c>
      <c r="E22" s="446" t="s">
        <v>294</v>
      </c>
      <c r="F22" s="446" t="s">
        <v>294</v>
      </c>
      <c r="G22" s="307">
        <v>196</v>
      </c>
      <c r="H22" s="307">
        <v>211</v>
      </c>
      <c r="I22" s="307">
        <v>20</v>
      </c>
      <c r="J22" s="307">
        <v>19</v>
      </c>
      <c r="K22" s="307">
        <v>113</v>
      </c>
      <c r="L22" s="307">
        <v>540</v>
      </c>
      <c r="M22" s="307">
        <v>67</v>
      </c>
      <c r="N22" s="307">
        <v>42</v>
      </c>
      <c r="O22" s="307">
        <v>277</v>
      </c>
      <c r="P22" s="307">
        <v>383</v>
      </c>
      <c r="Q22" s="307">
        <v>115</v>
      </c>
      <c r="R22" s="307">
        <v>20</v>
      </c>
      <c r="S22" s="307">
        <v>402</v>
      </c>
      <c r="T22" s="307">
        <v>119</v>
      </c>
      <c r="U22" s="307">
        <v>38</v>
      </c>
      <c r="V22" s="308" t="s">
        <v>914</v>
      </c>
      <c r="W22" s="309" t="s">
        <v>603</v>
      </c>
      <c r="X22" s="310"/>
    </row>
    <row r="23" spans="1:24" s="311" customFormat="1" ht="44.25" customHeight="1">
      <c r="A23" s="305" t="s">
        <v>604</v>
      </c>
      <c r="B23" s="306">
        <f t="shared" si="1"/>
        <v>3204</v>
      </c>
      <c r="C23" s="307">
        <v>39</v>
      </c>
      <c r="D23" s="307">
        <v>1</v>
      </c>
      <c r="E23" s="446" t="s">
        <v>294</v>
      </c>
      <c r="F23" s="307">
        <v>1</v>
      </c>
      <c r="G23" s="307">
        <v>239</v>
      </c>
      <c r="H23" s="307">
        <v>167</v>
      </c>
      <c r="I23" s="307">
        <v>8</v>
      </c>
      <c r="J23" s="307">
        <v>45</v>
      </c>
      <c r="K23" s="307">
        <v>187</v>
      </c>
      <c r="L23" s="307">
        <v>553</v>
      </c>
      <c r="M23" s="307">
        <v>88</v>
      </c>
      <c r="N23" s="307">
        <v>51</v>
      </c>
      <c r="O23" s="307">
        <v>382</v>
      </c>
      <c r="P23" s="307">
        <v>495</v>
      </c>
      <c r="Q23" s="307">
        <v>172</v>
      </c>
      <c r="R23" s="307">
        <v>29</v>
      </c>
      <c r="S23" s="307">
        <v>522</v>
      </c>
      <c r="T23" s="307">
        <v>153</v>
      </c>
      <c r="U23" s="307">
        <v>72</v>
      </c>
      <c r="V23" s="308" t="s">
        <v>914</v>
      </c>
      <c r="W23" s="309" t="s">
        <v>604</v>
      </c>
      <c r="X23" s="310"/>
    </row>
    <row r="24" spans="1:24" s="311" customFormat="1" ht="44.25" customHeight="1">
      <c r="A24" s="305" t="s">
        <v>605</v>
      </c>
      <c r="B24" s="306">
        <f t="shared" si="1"/>
        <v>279</v>
      </c>
      <c r="C24" s="307">
        <v>113</v>
      </c>
      <c r="D24" s="307">
        <v>5</v>
      </c>
      <c r="E24" s="446" t="s">
        <v>294</v>
      </c>
      <c r="F24" s="446" t="s">
        <v>294</v>
      </c>
      <c r="G24" s="307">
        <v>13</v>
      </c>
      <c r="H24" s="307">
        <v>8</v>
      </c>
      <c r="I24" s="307">
        <v>1</v>
      </c>
      <c r="J24" s="307">
        <v>1</v>
      </c>
      <c r="K24" s="307">
        <v>9</v>
      </c>
      <c r="L24" s="307">
        <v>13</v>
      </c>
      <c r="M24" s="307">
        <v>1</v>
      </c>
      <c r="N24" s="446" t="s">
        <v>294</v>
      </c>
      <c r="O24" s="307">
        <v>6</v>
      </c>
      <c r="P24" s="307">
        <v>16</v>
      </c>
      <c r="Q24" s="307">
        <v>6</v>
      </c>
      <c r="R24" s="307">
        <v>4</v>
      </c>
      <c r="S24" s="307">
        <v>71</v>
      </c>
      <c r="T24" s="307">
        <v>5</v>
      </c>
      <c r="U24" s="307">
        <v>7</v>
      </c>
      <c r="V24" s="308" t="s">
        <v>921</v>
      </c>
      <c r="W24" s="309" t="s">
        <v>605</v>
      </c>
      <c r="X24" s="310"/>
    </row>
    <row r="25" spans="1:24" s="311" customFormat="1" ht="34.5" customHeight="1">
      <c r="A25" s="305"/>
      <c r="B25" s="306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 s="309"/>
      <c r="X25" s="310"/>
    </row>
    <row r="26" spans="1:24" s="311" customFormat="1" ht="44.25" customHeight="1">
      <c r="A26" s="305" t="s">
        <v>896</v>
      </c>
      <c r="B26" s="312">
        <v>100</v>
      </c>
      <c r="C26" s="313">
        <f>C6/B6*100</f>
        <v>1.3014533189708455</v>
      </c>
      <c r="D26" s="313">
        <f>D6/B6*100</f>
        <v>0.035317593459181694</v>
      </c>
      <c r="E26" s="313">
        <f>E6/B6*100</f>
        <v>0.1589291705663176</v>
      </c>
      <c r="F26" s="313">
        <f>F6/B6*100</f>
        <v>0.022956435748468097</v>
      </c>
      <c r="G26" s="313">
        <f>G6/B6*100</f>
        <v>8.10185593953628</v>
      </c>
      <c r="H26" s="313">
        <f>H6/B6*100</f>
        <v>7.203023186000106</v>
      </c>
      <c r="I26" s="313">
        <f>I6/B6*100</f>
        <v>0.41144996379946674</v>
      </c>
      <c r="J26" s="313">
        <f>J6/B6*100</f>
        <v>1.1142700736371822</v>
      </c>
      <c r="K26" s="313">
        <f>K6/B6*100</f>
        <v>4.241642974447721</v>
      </c>
      <c r="L26" s="313">
        <f>L6/B6*100</f>
        <v>19.62245492592135</v>
      </c>
      <c r="M26" s="313">
        <f>M6/B6*100</f>
        <v>2.3574493634003777</v>
      </c>
      <c r="N26" s="313">
        <f>N6/B6*100</f>
        <v>1.4427236928075722</v>
      </c>
      <c r="O26" s="313">
        <f>O6/B6*100</f>
        <v>10.770100125377455</v>
      </c>
      <c r="P26" s="313">
        <f>P6/B6*100</f>
        <v>14.983489025057834</v>
      </c>
      <c r="Q26" s="313">
        <f>Q6/B6*100</f>
        <v>4.861466739656359</v>
      </c>
      <c r="R26" s="313">
        <f>R6/B6*100</f>
        <v>0.8582175210581151</v>
      </c>
      <c r="S26" s="313">
        <f>S6/B6*100</f>
        <v>15.785198396581258</v>
      </c>
      <c r="T26" s="313">
        <f>T6/B6*100</f>
        <v>4.962121881015028</v>
      </c>
      <c r="U26" s="313">
        <f>U6/B6*100</f>
        <v>1.7658796729590847</v>
      </c>
      <c r="V26" s="308" t="s">
        <v>921</v>
      </c>
      <c r="W26" s="309" t="s">
        <v>896</v>
      </c>
      <c r="X26" s="310"/>
    </row>
    <row r="27" spans="1:24" s="290" customFormat="1" ht="34.5" customHeight="1" thickBot="1">
      <c r="A27" s="30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99"/>
      <c r="X27" s="293"/>
    </row>
    <row r="28" spans="1:23" ht="20.25" customHeight="1">
      <c r="A28" s="303" t="s">
        <v>908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5"/>
      <c r="W28" s="15" t="s">
        <v>820</v>
      </c>
    </row>
    <row r="29" spans="19:23" ht="20.25" customHeight="1">
      <c r="S29" s="9"/>
      <c r="T29" s="9"/>
      <c r="W29" s="81" t="s">
        <v>302</v>
      </c>
    </row>
    <row r="30" spans="19:20" ht="20.25" customHeight="1">
      <c r="S30" s="9"/>
      <c r="T30" s="9"/>
    </row>
    <row r="31" spans="19:20" ht="20.25" customHeight="1">
      <c r="S31" s="9"/>
      <c r="T31" s="9"/>
    </row>
    <row r="32" spans="19:20" ht="20.25" customHeight="1">
      <c r="S32" s="9"/>
      <c r="T32" s="9"/>
    </row>
    <row r="33" spans="19:20" ht="20.25" customHeight="1">
      <c r="S33" s="9"/>
      <c r="T33" s="9"/>
    </row>
    <row r="34" spans="19:20" ht="20.25" customHeight="1">
      <c r="S34" s="9"/>
      <c r="T34" s="9"/>
    </row>
    <row r="35" spans="19:20" ht="20.25" customHeight="1">
      <c r="S35" s="9"/>
      <c r="T35" s="9"/>
    </row>
    <row r="36" spans="19:20" ht="20.25" customHeight="1">
      <c r="S36" s="9"/>
      <c r="T36" s="9"/>
    </row>
    <row r="37" spans="19:20" ht="20.25" customHeight="1">
      <c r="S37" s="9"/>
      <c r="T37" s="9"/>
    </row>
    <row r="38" spans="19:20" ht="20.25" customHeight="1">
      <c r="S38" s="9"/>
      <c r="T38" s="9"/>
    </row>
    <row r="39" spans="19:20" ht="20.25" customHeight="1">
      <c r="S39" s="9"/>
      <c r="T39" s="9"/>
    </row>
    <row r="40" spans="19:20" ht="20.25" customHeight="1">
      <c r="S40" s="9"/>
      <c r="T40" s="9"/>
    </row>
    <row r="41" spans="19:20" ht="20.25" customHeight="1">
      <c r="S41" s="9"/>
      <c r="T41" s="9"/>
    </row>
    <row r="42" spans="19:20" ht="20.25" customHeight="1">
      <c r="S42" s="9"/>
      <c r="T42" s="9"/>
    </row>
  </sheetData>
  <sheetProtection/>
  <mergeCells count="24">
    <mergeCell ref="C4:C5"/>
    <mergeCell ref="B4:B5"/>
    <mergeCell ref="H4:H5"/>
    <mergeCell ref="G4:G5"/>
    <mergeCell ref="F4:F5"/>
    <mergeCell ref="E4:E5"/>
    <mergeCell ref="Q4:Q5"/>
    <mergeCell ref="R4:R5"/>
    <mergeCell ref="D4:D5"/>
    <mergeCell ref="J4:J5"/>
    <mergeCell ref="K4:K5"/>
    <mergeCell ref="O4:O5"/>
    <mergeCell ref="P4:P5"/>
    <mergeCell ref="N4:N5"/>
    <mergeCell ref="V3:V5"/>
    <mergeCell ref="A3:A5"/>
    <mergeCell ref="W3:W5"/>
    <mergeCell ref="T4:T5"/>
    <mergeCell ref="U4:U5"/>
    <mergeCell ref="B3:L3"/>
    <mergeCell ref="M3:U3"/>
    <mergeCell ref="L4:L5"/>
    <mergeCell ref="M4:M5"/>
    <mergeCell ref="S4:S5"/>
  </mergeCells>
  <printOptions horizontalCentered="1"/>
  <pageMargins left="0.5905511811023623" right="0.5905511811023623" top="0.87" bottom="0.3937007874015748" header="0.52" footer="0.5118110236220472"/>
  <pageSetup fitToWidth="2" horizontalDpi="300" verticalDpi="300" orientation="portrait" paperSize="9" scale="67" r:id="rId1"/>
  <colBreaks count="1" manualBreakCount="1">
    <brk id="12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="75" zoomScaleNormal="75" zoomScalePageLayoutView="0" workbookViewId="0" topLeftCell="A1">
      <selection activeCell="A1" sqref="A1"/>
    </sheetView>
  </sheetViews>
  <sheetFormatPr defaultColWidth="10.625" defaultRowHeight="17.25" customHeight="1"/>
  <cols>
    <col min="1" max="1" width="0.875" style="320" customWidth="1"/>
    <col min="2" max="2" width="19.875" style="348" customWidth="1"/>
    <col min="3" max="6" width="10.625" style="320" customWidth="1"/>
    <col min="7" max="7" width="2.625" style="320" customWidth="1"/>
    <col min="8" max="8" width="21.50390625" style="348" customWidth="1"/>
    <col min="9" max="12" width="10.625" style="320" customWidth="1"/>
    <col min="13" max="14" width="0.875" style="320" customWidth="1"/>
    <col min="15" max="15" width="20.50390625" style="348" customWidth="1"/>
    <col min="16" max="19" width="10.625" style="320" customWidth="1"/>
    <col min="20" max="20" width="2.625" style="320" customWidth="1"/>
    <col min="21" max="21" width="20.625" style="348" customWidth="1"/>
    <col min="22" max="25" width="10.625" style="320" customWidth="1"/>
    <col min="26" max="26" width="0.875" style="320" customWidth="1"/>
    <col min="27" max="27" width="23.375" style="320" customWidth="1"/>
    <col min="28" max="16384" width="10.625" style="320" customWidth="1"/>
  </cols>
  <sheetData>
    <row r="1" spans="1:37" s="347" customFormat="1" ht="19.5" customHeight="1">
      <c r="A1" s="346"/>
      <c r="B1" s="843" t="s">
        <v>946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O1" s="845" t="s">
        <v>636</v>
      </c>
      <c r="P1" s="846"/>
      <c r="Q1" s="846"/>
      <c r="R1" s="846"/>
      <c r="S1" s="846"/>
      <c r="T1" s="846"/>
      <c r="U1" s="846"/>
      <c r="V1" s="846"/>
      <c r="W1" s="846"/>
      <c r="X1" s="846"/>
      <c r="Y1" s="846"/>
      <c r="AA1" s="839" t="s">
        <v>578</v>
      </c>
      <c r="AB1" s="840"/>
      <c r="AC1" s="840"/>
      <c r="AD1" s="840"/>
      <c r="AE1" s="840"/>
      <c r="AF1" s="840"/>
      <c r="AG1" s="840"/>
      <c r="AH1" s="840"/>
      <c r="AI1" s="840"/>
      <c r="AJ1" s="840"/>
      <c r="AK1" s="840"/>
    </row>
    <row r="2" spans="1:27" ht="17.25" customHeight="1">
      <c r="A2" s="329"/>
      <c r="D2" s="349"/>
      <c r="F2" s="329"/>
      <c r="G2" s="329"/>
      <c r="H2" s="350"/>
      <c r="U2" s="841" t="s">
        <v>960</v>
      </c>
      <c r="V2" s="842"/>
      <c r="W2" s="842"/>
      <c r="X2" s="842"/>
      <c r="Y2" s="842"/>
      <c r="AA2" s="348"/>
    </row>
    <row r="3" spans="1:37" ht="17.25" customHeight="1" thickBot="1">
      <c r="A3" s="329"/>
      <c r="B3" s="351" t="s">
        <v>948</v>
      </c>
      <c r="F3" s="329"/>
      <c r="G3" s="352"/>
      <c r="H3" s="351" t="s">
        <v>394</v>
      </c>
      <c r="L3" s="329"/>
      <c r="N3" s="352"/>
      <c r="O3" s="351" t="s">
        <v>398</v>
      </c>
      <c r="S3" s="329"/>
      <c r="U3" s="351" t="s">
        <v>310</v>
      </c>
      <c r="Y3" s="329"/>
      <c r="Z3" s="329"/>
      <c r="AA3" s="351" t="s">
        <v>404</v>
      </c>
      <c r="AE3" s="329"/>
      <c r="AG3" s="841" t="s">
        <v>960</v>
      </c>
      <c r="AH3" s="842"/>
      <c r="AI3" s="842"/>
      <c r="AJ3" s="842"/>
      <c r="AK3" s="842"/>
    </row>
    <row r="4" spans="1:37" ht="17.25" customHeight="1">
      <c r="A4" s="329"/>
      <c r="B4" s="836" t="s">
        <v>492</v>
      </c>
      <c r="C4" s="833" t="s">
        <v>314</v>
      </c>
      <c r="D4" s="833" t="s">
        <v>315</v>
      </c>
      <c r="E4" s="834"/>
      <c r="F4" s="835"/>
      <c r="H4" s="836" t="s">
        <v>313</v>
      </c>
      <c r="I4" s="833" t="s">
        <v>314</v>
      </c>
      <c r="J4" s="833" t="s">
        <v>315</v>
      </c>
      <c r="K4" s="834"/>
      <c r="L4" s="835"/>
      <c r="N4" s="353"/>
      <c r="O4" s="836" t="s">
        <v>313</v>
      </c>
      <c r="P4" s="833" t="s">
        <v>314</v>
      </c>
      <c r="Q4" s="833" t="s">
        <v>315</v>
      </c>
      <c r="R4" s="834"/>
      <c r="S4" s="835"/>
      <c r="U4" s="836" t="s">
        <v>313</v>
      </c>
      <c r="V4" s="833" t="s">
        <v>314</v>
      </c>
      <c r="W4" s="833" t="s">
        <v>315</v>
      </c>
      <c r="X4" s="834"/>
      <c r="Y4" s="835"/>
      <c r="Z4" s="353"/>
      <c r="AA4" s="836" t="s">
        <v>313</v>
      </c>
      <c r="AB4" s="833" t="s">
        <v>314</v>
      </c>
      <c r="AC4" s="833" t="s">
        <v>315</v>
      </c>
      <c r="AD4" s="834"/>
      <c r="AE4" s="835"/>
      <c r="AG4" s="352"/>
      <c r="AH4" s="352"/>
      <c r="AI4" s="352"/>
      <c r="AJ4" s="352"/>
      <c r="AK4" s="352"/>
    </row>
    <row r="5" spans="1:37" ht="17.25" customHeight="1" thickBot="1">
      <c r="A5" s="329"/>
      <c r="B5" s="837"/>
      <c r="C5" s="838"/>
      <c r="D5" s="354" t="s">
        <v>4</v>
      </c>
      <c r="E5" s="354" t="s">
        <v>5</v>
      </c>
      <c r="F5" s="355" t="s">
        <v>6</v>
      </c>
      <c r="H5" s="837"/>
      <c r="I5" s="838"/>
      <c r="J5" s="354" t="s">
        <v>4</v>
      </c>
      <c r="K5" s="354" t="s">
        <v>5</v>
      </c>
      <c r="L5" s="355" t="s">
        <v>6</v>
      </c>
      <c r="N5" s="352"/>
      <c r="O5" s="837"/>
      <c r="P5" s="838"/>
      <c r="Q5" s="354" t="s">
        <v>4</v>
      </c>
      <c r="R5" s="354" t="s">
        <v>5</v>
      </c>
      <c r="S5" s="355" t="s">
        <v>6</v>
      </c>
      <c r="U5" s="837"/>
      <c r="V5" s="838"/>
      <c r="W5" s="354" t="s">
        <v>4</v>
      </c>
      <c r="X5" s="354" t="s">
        <v>5</v>
      </c>
      <c r="Y5" s="355" t="s">
        <v>6</v>
      </c>
      <c r="Z5" s="352"/>
      <c r="AA5" s="837"/>
      <c r="AB5" s="838"/>
      <c r="AC5" s="354" t="s">
        <v>4</v>
      </c>
      <c r="AD5" s="354" t="s">
        <v>5</v>
      </c>
      <c r="AE5" s="355" t="s">
        <v>6</v>
      </c>
      <c r="AG5" s="352"/>
      <c r="AH5" s="352"/>
      <c r="AI5" s="352"/>
      <c r="AJ5" s="352"/>
      <c r="AK5" s="352"/>
    </row>
    <row r="6" spans="2:39" s="329" customFormat="1" ht="17.25" customHeight="1">
      <c r="B6" s="356" t="s">
        <v>510</v>
      </c>
      <c r="C6" s="323">
        <f>SUM(C8:C24)</f>
        <v>58853</v>
      </c>
      <c r="D6" s="323">
        <f>SUM(D8:D24)</f>
        <v>121958</v>
      </c>
      <c r="E6" s="323">
        <f>SUM(E8:E24)</f>
        <v>55838</v>
      </c>
      <c r="F6" s="324">
        <f>SUM(F8:F24)</f>
        <v>66120</v>
      </c>
      <c r="G6" s="357"/>
      <c r="H6" s="358" t="s">
        <v>405</v>
      </c>
      <c r="I6" s="339">
        <v>303</v>
      </c>
      <c r="J6" s="340">
        <v>490</v>
      </c>
      <c r="K6" s="340">
        <v>209</v>
      </c>
      <c r="L6" s="345">
        <v>281</v>
      </c>
      <c r="M6" s="357"/>
      <c r="N6" s="352"/>
      <c r="O6" s="359" t="s">
        <v>406</v>
      </c>
      <c r="P6" s="339">
        <v>514</v>
      </c>
      <c r="Q6" s="340">
        <v>956</v>
      </c>
      <c r="R6" s="341">
        <v>422</v>
      </c>
      <c r="S6" s="339">
        <v>534</v>
      </c>
      <c r="T6" s="357"/>
      <c r="U6" s="359" t="s">
        <v>317</v>
      </c>
      <c r="V6" s="339">
        <v>563</v>
      </c>
      <c r="W6" s="340">
        <v>1094</v>
      </c>
      <c r="X6" s="341">
        <v>499</v>
      </c>
      <c r="Y6" s="339">
        <v>595</v>
      </c>
      <c r="Z6" s="357"/>
      <c r="AA6" s="359" t="s">
        <v>413</v>
      </c>
      <c r="AB6" s="339">
        <v>607</v>
      </c>
      <c r="AC6" s="340">
        <v>1328</v>
      </c>
      <c r="AD6" s="341">
        <v>641</v>
      </c>
      <c r="AE6" s="339">
        <v>687</v>
      </c>
      <c r="AF6" s="357"/>
      <c r="AG6" s="352"/>
      <c r="AH6" s="352"/>
      <c r="AI6" s="352"/>
      <c r="AJ6" s="352"/>
      <c r="AK6" s="352"/>
      <c r="AL6" s="320"/>
      <c r="AM6" s="320"/>
    </row>
    <row r="7" spans="2:39" s="329" customFormat="1" ht="17.25" customHeight="1">
      <c r="B7" s="358"/>
      <c r="C7" s="325"/>
      <c r="D7" s="325"/>
      <c r="E7" s="326"/>
      <c r="F7" s="338"/>
      <c r="G7" s="357"/>
      <c r="H7" s="358" t="s">
        <v>408</v>
      </c>
      <c r="I7" s="339">
        <v>262</v>
      </c>
      <c r="J7" s="343">
        <v>451</v>
      </c>
      <c r="K7" s="343">
        <v>194</v>
      </c>
      <c r="L7" s="328">
        <v>257</v>
      </c>
      <c r="M7" s="357"/>
      <c r="N7" s="352"/>
      <c r="O7" s="358" t="s">
        <v>409</v>
      </c>
      <c r="P7" s="339">
        <v>239</v>
      </c>
      <c r="Q7" s="343">
        <v>457</v>
      </c>
      <c r="R7" s="327">
        <v>167</v>
      </c>
      <c r="S7" s="339">
        <v>290</v>
      </c>
      <c r="T7" s="357"/>
      <c r="U7" s="358" t="s">
        <v>321</v>
      </c>
      <c r="V7" s="339">
        <v>528</v>
      </c>
      <c r="W7" s="343">
        <v>1043</v>
      </c>
      <c r="X7" s="327">
        <v>441</v>
      </c>
      <c r="Y7" s="339">
        <v>602</v>
      </c>
      <c r="Z7" s="357"/>
      <c r="AA7" s="358" t="s">
        <v>416</v>
      </c>
      <c r="AB7" s="339">
        <v>295</v>
      </c>
      <c r="AC7" s="343">
        <v>735</v>
      </c>
      <c r="AD7" s="327">
        <v>355</v>
      </c>
      <c r="AE7" s="339">
        <v>380</v>
      </c>
      <c r="AF7" s="357"/>
      <c r="AG7" s="352"/>
      <c r="AH7" s="352"/>
      <c r="AI7" s="352"/>
      <c r="AJ7" s="352"/>
      <c r="AK7" s="352"/>
      <c r="AL7" s="320"/>
      <c r="AM7" s="320"/>
    </row>
    <row r="8" spans="2:39" s="329" customFormat="1" ht="17.25" customHeight="1">
      <c r="B8" s="358" t="s">
        <v>493</v>
      </c>
      <c r="C8" s="336">
        <v>2817</v>
      </c>
      <c r="D8" s="336">
        <v>4940</v>
      </c>
      <c r="E8" s="337">
        <v>2140</v>
      </c>
      <c r="F8" s="338">
        <v>2800</v>
      </c>
      <c r="G8" s="357"/>
      <c r="H8" s="358" t="s">
        <v>411</v>
      </c>
      <c r="I8" s="339">
        <v>96</v>
      </c>
      <c r="J8" s="343">
        <v>140</v>
      </c>
      <c r="K8" s="343">
        <v>54</v>
      </c>
      <c r="L8" s="328">
        <v>86</v>
      </c>
      <c r="M8" s="357"/>
      <c r="N8" s="352"/>
      <c r="O8" s="358" t="s">
        <v>412</v>
      </c>
      <c r="P8" s="339">
        <v>226</v>
      </c>
      <c r="Q8" s="343">
        <v>467</v>
      </c>
      <c r="R8" s="327">
        <v>212</v>
      </c>
      <c r="S8" s="339">
        <v>255</v>
      </c>
      <c r="T8" s="357"/>
      <c r="U8" s="358" t="s">
        <v>325</v>
      </c>
      <c r="V8" s="339">
        <v>263</v>
      </c>
      <c r="W8" s="343">
        <v>491</v>
      </c>
      <c r="X8" s="327">
        <v>212</v>
      </c>
      <c r="Y8" s="339">
        <v>279</v>
      </c>
      <c r="Z8" s="357"/>
      <c r="AA8" s="358" t="s">
        <v>419</v>
      </c>
      <c r="AB8" s="339">
        <v>295</v>
      </c>
      <c r="AC8" s="343">
        <v>870</v>
      </c>
      <c r="AD8" s="327">
        <v>430</v>
      </c>
      <c r="AE8" s="339">
        <v>440</v>
      </c>
      <c r="AF8" s="357"/>
      <c r="AG8" s="352"/>
      <c r="AH8" s="352"/>
      <c r="AI8" s="352"/>
      <c r="AJ8" s="352"/>
      <c r="AK8" s="352"/>
      <c r="AL8" s="320"/>
      <c r="AM8" s="320"/>
    </row>
    <row r="9" spans="2:39" s="329" customFormat="1" ht="17.25" customHeight="1">
      <c r="B9" s="358" t="s">
        <v>494</v>
      </c>
      <c r="C9" s="336">
        <v>3642</v>
      </c>
      <c r="D9" s="336">
        <v>7823</v>
      </c>
      <c r="E9" s="337">
        <v>3544</v>
      </c>
      <c r="F9" s="338">
        <v>4279</v>
      </c>
      <c r="G9" s="357"/>
      <c r="H9" s="358" t="s">
        <v>414</v>
      </c>
      <c r="I9" s="339">
        <v>232</v>
      </c>
      <c r="J9" s="343">
        <v>392</v>
      </c>
      <c r="K9" s="343">
        <v>167</v>
      </c>
      <c r="L9" s="328">
        <v>225</v>
      </c>
      <c r="M9" s="357"/>
      <c r="N9" s="352"/>
      <c r="O9" s="358" t="s">
        <v>415</v>
      </c>
      <c r="P9" s="339">
        <v>98</v>
      </c>
      <c r="Q9" s="343">
        <v>173</v>
      </c>
      <c r="R9" s="327">
        <v>84</v>
      </c>
      <c r="S9" s="339">
        <v>89</v>
      </c>
      <c r="T9" s="357"/>
      <c r="U9" s="358" t="s">
        <v>329</v>
      </c>
      <c r="V9" s="339">
        <v>400</v>
      </c>
      <c r="W9" s="343">
        <v>665</v>
      </c>
      <c r="X9" s="327">
        <v>280</v>
      </c>
      <c r="Y9" s="339">
        <v>385</v>
      </c>
      <c r="Z9" s="357"/>
      <c r="AA9" s="358" t="s">
        <v>423</v>
      </c>
      <c r="AB9" s="339">
        <v>1216</v>
      </c>
      <c r="AC9" s="343">
        <v>2356</v>
      </c>
      <c r="AD9" s="327">
        <v>1165</v>
      </c>
      <c r="AE9" s="339">
        <v>1191</v>
      </c>
      <c r="AF9" s="357"/>
      <c r="AG9" s="352"/>
      <c r="AH9" s="352"/>
      <c r="AI9" s="352"/>
      <c r="AJ9" s="352"/>
      <c r="AK9" s="352"/>
      <c r="AL9" s="320"/>
      <c r="AM9" s="320"/>
    </row>
    <row r="10" spans="2:39" s="329" customFormat="1" ht="17.25" customHeight="1">
      <c r="B10" s="358" t="s">
        <v>500</v>
      </c>
      <c r="C10" s="336">
        <v>5842</v>
      </c>
      <c r="D10" s="336">
        <v>12531</v>
      </c>
      <c r="E10" s="337">
        <v>6033</v>
      </c>
      <c r="F10" s="338">
        <v>6498</v>
      </c>
      <c r="G10" s="357"/>
      <c r="H10" s="358" t="s">
        <v>417</v>
      </c>
      <c r="I10" s="339">
        <v>349</v>
      </c>
      <c r="J10" s="343">
        <v>542</v>
      </c>
      <c r="K10" s="343">
        <v>229</v>
      </c>
      <c r="L10" s="328">
        <v>313</v>
      </c>
      <c r="M10" s="357"/>
      <c r="N10" s="352"/>
      <c r="O10" s="358" t="s">
        <v>418</v>
      </c>
      <c r="P10" s="339">
        <v>148</v>
      </c>
      <c r="Q10" s="343">
        <v>293</v>
      </c>
      <c r="R10" s="327">
        <v>125</v>
      </c>
      <c r="S10" s="339">
        <v>168</v>
      </c>
      <c r="T10" s="357"/>
      <c r="U10" s="358" t="s">
        <v>333</v>
      </c>
      <c r="V10" s="339">
        <v>151</v>
      </c>
      <c r="W10" s="343">
        <v>269</v>
      </c>
      <c r="X10" s="327">
        <v>112</v>
      </c>
      <c r="Y10" s="339">
        <v>157</v>
      </c>
      <c r="Z10" s="357"/>
      <c r="AA10" s="358" t="s">
        <v>426</v>
      </c>
      <c r="AB10" s="339">
        <v>223</v>
      </c>
      <c r="AC10" s="343">
        <v>439</v>
      </c>
      <c r="AD10" s="327">
        <v>208</v>
      </c>
      <c r="AE10" s="339">
        <v>231</v>
      </c>
      <c r="AF10" s="357"/>
      <c r="AG10" s="352"/>
      <c r="AH10" s="352"/>
      <c r="AI10" s="352"/>
      <c r="AJ10" s="352"/>
      <c r="AK10" s="352"/>
      <c r="AL10" s="320"/>
      <c r="AM10" s="320"/>
    </row>
    <row r="11" spans="2:39" s="329" customFormat="1" ht="17.25" customHeight="1">
      <c r="B11" s="358" t="s">
        <v>495</v>
      </c>
      <c r="C11" s="336">
        <v>2950</v>
      </c>
      <c r="D11" s="336">
        <v>5158</v>
      </c>
      <c r="E11" s="337">
        <v>2257</v>
      </c>
      <c r="F11" s="338">
        <v>2901</v>
      </c>
      <c r="G11" s="357"/>
      <c r="H11" s="358" t="s">
        <v>420</v>
      </c>
      <c r="I11" s="339">
        <v>226</v>
      </c>
      <c r="J11" s="343">
        <v>362</v>
      </c>
      <c r="K11" s="343">
        <v>139</v>
      </c>
      <c r="L11" s="328">
        <v>223</v>
      </c>
      <c r="M11" s="357"/>
      <c r="N11" s="352"/>
      <c r="O11" s="358" t="s">
        <v>421</v>
      </c>
      <c r="P11" s="339">
        <v>312</v>
      </c>
      <c r="Q11" s="343">
        <v>589</v>
      </c>
      <c r="R11" s="327">
        <v>272</v>
      </c>
      <c r="S11" s="339">
        <v>317</v>
      </c>
      <c r="T11" s="357"/>
      <c r="U11" s="358" t="s">
        <v>337</v>
      </c>
      <c r="V11" s="339">
        <v>272</v>
      </c>
      <c r="W11" s="343">
        <v>443</v>
      </c>
      <c r="X11" s="327">
        <v>191</v>
      </c>
      <c r="Y11" s="339">
        <v>252</v>
      </c>
      <c r="Z11" s="357"/>
      <c r="AA11" s="358" t="s">
        <v>429</v>
      </c>
      <c r="AB11" s="339">
        <v>424</v>
      </c>
      <c r="AC11" s="343">
        <v>823</v>
      </c>
      <c r="AD11" s="327">
        <v>374</v>
      </c>
      <c r="AE11" s="339">
        <v>449</v>
      </c>
      <c r="AF11" s="357"/>
      <c r="AG11" s="352"/>
      <c r="AH11" s="352"/>
      <c r="AI11" s="352"/>
      <c r="AJ11" s="352"/>
      <c r="AK11" s="352"/>
      <c r="AL11" s="320"/>
      <c r="AM11" s="320"/>
    </row>
    <row r="12" spans="2:39" s="329" customFormat="1" ht="17.25" customHeight="1">
      <c r="B12" s="358" t="s">
        <v>496</v>
      </c>
      <c r="C12" s="336">
        <v>3707</v>
      </c>
      <c r="D12" s="336">
        <v>7323</v>
      </c>
      <c r="E12" s="337">
        <v>3214</v>
      </c>
      <c r="F12" s="325">
        <v>4109</v>
      </c>
      <c r="G12" s="357"/>
      <c r="H12" s="358" t="s">
        <v>424</v>
      </c>
      <c r="I12" s="339">
        <v>193</v>
      </c>
      <c r="J12" s="343">
        <v>309</v>
      </c>
      <c r="K12" s="343">
        <v>116</v>
      </c>
      <c r="L12" s="328">
        <v>193</v>
      </c>
      <c r="M12" s="357"/>
      <c r="N12" s="352"/>
      <c r="O12" s="358" t="s">
        <v>425</v>
      </c>
      <c r="P12" s="339">
        <v>76</v>
      </c>
      <c r="Q12" s="343">
        <v>156</v>
      </c>
      <c r="R12" s="327">
        <v>76</v>
      </c>
      <c r="S12" s="339">
        <v>80</v>
      </c>
      <c r="T12" s="357"/>
      <c r="U12" s="358" t="s">
        <v>341</v>
      </c>
      <c r="V12" s="339">
        <v>381</v>
      </c>
      <c r="W12" s="343">
        <v>760</v>
      </c>
      <c r="X12" s="327">
        <v>347</v>
      </c>
      <c r="Y12" s="339">
        <v>413</v>
      </c>
      <c r="Z12" s="357"/>
      <c r="AA12" s="358" t="s">
        <v>433</v>
      </c>
      <c r="AB12" s="339">
        <v>301</v>
      </c>
      <c r="AC12" s="343">
        <v>471</v>
      </c>
      <c r="AD12" s="327">
        <v>218</v>
      </c>
      <c r="AE12" s="339">
        <v>253</v>
      </c>
      <c r="AF12" s="357"/>
      <c r="AG12" s="352"/>
      <c r="AH12" s="352"/>
      <c r="AI12" s="352"/>
      <c r="AJ12" s="352"/>
      <c r="AK12" s="352"/>
      <c r="AL12" s="320"/>
      <c r="AM12" s="320"/>
    </row>
    <row r="13" spans="2:39" s="329" customFormat="1" ht="17.25" customHeight="1">
      <c r="B13" s="358" t="s">
        <v>505</v>
      </c>
      <c r="C13" s="336">
        <v>2526</v>
      </c>
      <c r="D13" s="336">
        <v>5636</v>
      </c>
      <c r="E13" s="337">
        <v>2607</v>
      </c>
      <c r="F13" s="325">
        <v>3029</v>
      </c>
      <c r="G13" s="357"/>
      <c r="H13" s="358" t="s">
        <v>427</v>
      </c>
      <c r="I13" s="339">
        <v>299</v>
      </c>
      <c r="J13" s="343">
        <v>547</v>
      </c>
      <c r="K13" s="343">
        <v>258</v>
      </c>
      <c r="L13" s="328">
        <v>289</v>
      </c>
      <c r="M13" s="357"/>
      <c r="N13" s="352"/>
      <c r="O13" s="358" t="s">
        <v>428</v>
      </c>
      <c r="P13" s="339">
        <v>295</v>
      </c>
      <c r="Q13" s="343">
        <v>606</v>
      </c>
      <c r="R13" s="327">
        <v>289</v>
      </c>
      <c r="S13" s="339">
        <v>317</v>
      </c>
      <c r="T13" s="357"/>
      <c r="U13" s="358" t="s">
        <v>344</v>
      </c>
      <c r="V13" s="339">
        <v>257</v>
      </c>
      <c r="W13" s="343">
        <v>502</v>
      </c>
      <c r="X13" s="327">
        <v>229</v>
      </c>
      <c r="Y13" s="339">
        <v>273</v>
      </c>
      <c r="Z13" s="357"/>
      <c r="AA13" s="358" t="s">
        <v>877</v>
      </c>
      <c r="AB13" s="339">
        <v>325</v>
      </c>
      <c r="AC13" s="343">
        <v>694</v>
      </c>
      <c r="AD13" s="327">
        <v>316</v>
      </c>
      <c r="AE13" s="339">
        <v>378</v>
      </c>
      <c r="AF13" s="357"/>
      <c r="AG13" s="352"/>
      <c r="AH13" s="352"/>
      <c r="AI13" s="352"/>
      <c r="AJ13" s="352"/>
      <c r="AK13" s="352"/>
      <c r="AL13" s="320"/>
      <c r="AM13" s="320"/>
    </row>
    <row r="14" spans="2:39" s="329" customFormat="1" ht="17.25" customHeight="1">
      <c r="B14" s="358" t="s">
        <v>504</v>
      </c>
      <c r="C14" s="336">
        <v>2613</v>
      </c>
      <c r="D14" s="336">
        <v>5377</v>
      </c>
      <c r="E14" s="337">
        <v>2504</v>
      </c>
      <c r="F14" s="325">
        <v>2873</v>
      </c>
      <c r="G14" s="357"/>
      <c r="H14" s="358" t="s">
        <v>430</v>
      </c>
      <c r="I14" s="339">
        <v>451</v>
      </c>
      <c r="J14" s="343">
        <v>844</v>
      </c>
      <c r="K14" s="343">
        <v>369</v>
      </c>
      <c r="L14" s="328">
        <v>475</v>
      </c>
      <c r="M14" s="357"/>
      <c r="N14" s="352"/>
      <c r="O14" s="358" t="s">
        <v>431</v>
      </c>
      <c r="P14" s="339">
        <v>31</v>
      </c>
      <c r="Q14" s="343">
        <v>70</v>
      </c>
      <c r="R14" s="327">
        <v>36</v>
      </c>
      <c r="S14" s="339">
        <v>34</v>
      </c>
      <c r="T14" s="357"/>
      <c r="U14" s="358" t="s">
        <v>348</v>
      </c>
      <c r="V14" s="339">
        <v>40</v>
      </c>
      <c r="W14" s="343">
        <v>93</v>
      </c>
      <c r="X14" s="327">
        <v>39</v>
      </c>
      <c r="Y14" s="339">
        <v>54</v>
      </c>
      <c r="Z14" s="357"/>
      <c r="AA14" s="358" t="s">
        <v>440</v>
      </c>
      <c r="AB14" s="339">
        <v>327</v>
      </c>
      <c r="AC14" s="343">
        <v>735</v>
      </c>
      <c r="AD14" s="327">
        <v>342</v>
      </c>
      <c r="AE14" s="339">
        <v>393</v>
      </c>
      <c r="AF14" s="357"/>
      <c r="AG14" s="352"/>
      <c r="AH14" s="352"/>
      <c r="AI14" s="352"/>
      <c r="AJ14" s="352"/>
      <c r="AK14" s="352"/>
      <c r="AL14" s="320"/>
      <c r="AM14" s="320"/>
    </row>
    <row r="15" spans="2:39" s="329" customFormat="1" ht="17.25" customHeight="1">
      <c r="B15" s="358" t="s">
        <v>499</v>
      </c>
      <c r="C15" s="336">
        <v>2308</v>
      </c>
      <c r="D15" s="336">
        <v>4617</v>
      </c>
      <c r="E15" s="337">
        <v>2058</v>
      </c>
      <c r="F15" s="325">
        <v>2559</v>
      </c>
      <c r="G15" s="357"/>
      <c r="H15" s="358" t="s">
        <v>434</v>
      </c>
      <c r="I15" s="339">
        <v>397</v>
      </c>
      <c r="J15" s="343">
        <v>804</v>
      </c>
      <c r="K15" s="343">
        <v>393</v>
      </c>
      <c r="L15" s="328">
        <v>411</v>
      </c>
      <c r="M15" s="357"/>
      <c r="N15" s="352"/>
      <c r="O15" s="358" t="s">
        <v>435</v>
      </c>
      <c r="P15" s="339">
        <v>78</v>
      </c>
      <c r="Q15" s="343">
        <v>144</v>
      </c>
      <c r="R15" s="327">
        <v>61</v>
      </c>
      <c r="S15" s="339">
        <v>83</v>
      </c>
      <c r="T15" s="357"/>
      <c r="U15" s="360"/>
      <c r="V15" s="335"/>
      <c r="W15" s="335"/>
      <c r="X15" s="319"/>
      <c r="Y15" s="320"/>
      <c r="Z15" s="357"/>
      <c r="AA15" s="358" t="s">
        <v>443</v>
      </c>
      <c r="AB15" s="339">
        <v>680</v>
      </c>
      <c r="AC15" s="343">
        <v>1546</v>
      </c>
      <c r="AD15" s="327">
        <v>728</v>
      </c>
      <c r="AE15" s="339">
        <v>818</v>
      </c>
      <c r="AF15" s="357"/>
      <c r="AG15" s="352"/>
      <c r="AH15" s="352"/>
      <c r="AI15" s="352"/>
      <c r="AJ15" s="352"/>
      <c r="AK15" s="352"/>
      <c r="AL15" s="320"/>
      <c r="AM15" s="320"/>
    </row>
    <row r="16" spans="2:39" s="329" customFormat="1" ht="17.25" customHeight="1" thickBot="1">
      <c r="B16" s="358" t="s">
        <v>501</v>
      </c>
      <c r="C16" s="336">
        <v>4587</v>
      </c>
      <c r="D16" s="336">
        <v>10110</v>
      </c>
      <c r="E16" s="337">
        <v>4839</v>
      </c>
      <c r="F16" s="325">
        <v>5271</v>
      </c>
      <c r="G16" s="357"/>
      <c r="H16" s="358" t="s">
        <v>437</v>
      </c>
      <c r="I16" s="339">
        <v>142</v>
      </c>
      <c r="J16" s="343">
        <v>277</v>
      </c>
      <c r="K16" s="343">
        <v>129</v>
      </c>
      <c r="L16" s="328">
        <v>148</v>
      </c>
      <c r="M16" s="357"/>
      <c r="N16" s="361"/>
      <c r="O16" s="358" t="s">
        <v>438</v>
      </c>
      <c r="P16" s="339">
        <v>29</v>
      </c>
      <c r="Q16" s="343">
        <v>63</v>
      </c>
      <c r="R16" s="327">
        <v>27</v>
      </c>
      <c r="S16" s="339">
        <v>36</v>
      </c>
      <c r="T16" s="357"/>
      <c r="U16" s="362" t="s">
        <v>347</v>
      </c>
      <c r="V16" s="363">
        <f>SUM(V6:V15)</f>
        <v>2855</v>
      </c>
      <c r="W16" s="363">
        <f>SUM(W6:W15)</f>
        <v>5360</v>
      </c>
      <c r="X16" s="363">
        <f>SUM(X6:X15)</f>
        <v>2350</v>
      </c>
      <c r="Y16" s="364">
        <f>SUM(Y6:Y15)</f>
        <v>3010</v>
      </c>
      <c r="Z16" s="365"/>
      <c r="AA16" s="358" t="s">
        <v>446</v>
      </c>
      <c r="AB16" s="339">
        <v>208</v>
      </c>
      <c r="AC16" s="343">
        <v>269</v>
      </c>
      <c r="AD16" s="327">
        <v>89</v>
      </c>
      <c r="AE16" s="339">
        <v>180</v>
      </c>
      <c r="AF16" s="357"/>
      <c r="AG16" s="352"/>
      <c r="AH16" s="352"/>
      <c r="AI16" s="352"/>
      <c r="AJ16" s="352"/>
      <c r="AK16" s="352"/>
      <c r="AL16" s="320"/>
      <c r="AM16" s="320"/>
    </row>
    <row r="17" spans="2:39" s="329" customFormat="1" ht="17.25" customHeight="1">
      <c r="B17" s="358" t="s">
        <v>498</v>
      </c>
      <c r="C17" s="336">
        <v>2825</v>
      </c>
      <c r="D17" s="336">
        <v>5138</v>
      </c>
      <c r="E17" s="337">
        <v>2175</v>
      </c>
      <c r="F17" s="325">
        <v>2963</v>
      </c>
      <c r="G17" s="357"/>
      <c r="H17" s="360"/>
      <c r="I17" s="319"/>
      <c r="J17" s="335"/>
      <c r="K17" s="319"/>
      <c r="L17" s="366"/>
      <c r="M17" s="357"/>
      <c r="N17" s="352"/>
      <c r="O17" s="358" t="s">
        <v>441</v>
      </c>
      <c r="P17" s="339">
        <v>55</v>
      </c>
      <c r="Q17" s="343">
        <v>106</v>
      </c>
      <c r="R17" s="327">
        <v>49</v>
      </c>
      <c r="S17" s="339">
        <v>57</v>
      </c>
      <c r="T17" s="357"/>
      <c r="U17" s="348"/>
      <c r="V17" s="320"/>
      <c r="W17" s="320"/>
      <c r="X17" s="320"/>
      <c r="Y17" s="320"/>
      <c r="Z17" s="320"/>
      <c r="AA17" s="358" t="s">
        <v>448</v>
      </c>
      <c r="AB17" s="339">
        <v>258</v>
      </c>
      <c r="AC17" s="343">
        <v>420</v>
      </c>
      <c r="AD17" s="327">
        <v>203</v>
      </c>
      <c r="AE17" s="339">
        <v>217</v>
      </c>
      <c r="AF17" s="357"/>
      <c r="AG17" s="352"/>
      <c r="AH17" s="352"/>
      <c r="AI17" s="352"/>
      <c r="AJ17" s="352"/>
      <c r="AK17" s="352"/>
      <c r="AL17" s="320"/>
      <c r="AM17" s="320"/>
    </row>
    <row r="18" spans="2:39" s="329" customFormat="1" ht="17.25" customHeight="1" thickBot="1">
      <c r="B18" s="358" t="s">
        <v>497</v>
      </c>
      <c r="C18" s="336">
        <v>2855</v>
      </c>
      <c r="D18" s="336">
        <v>5360</v>
      </c>
      <c r="E18" s="337">
        <v>2350</v>
      </c>
      <c r="F18" s="325">
        <v>3010</v>
      </c>
      <c r="G18" s="357"/>
      <c r="H18" s="362" t="s">
        <v>347</v>
      </c>
      <c r="I18" s="363">
        <f>SUM(I6:I17)</f>
        <v>2950</v>
      </c>
      <c r="J18" s="363">
        <f>SUM(J6:J17)</f>
        <v>5158</v>
      </c>
      <c r="K18" s="363">
        <f>SUM(K6:K17)</f>
        <v>2257</v>
      </c>
      <c r="L18" s="364">
        <f>SUM(L6:L17)</f>
        <v>2901</v>
      </c>
      <c r="M18" s="357"/>
      <c r="N18" s="352"/>
      <c r="O18" s="358" t="s">
        <v>444</v>
      </c>
      <c r="P18" s="339">
        <v>39</v>
      </c>
      <c r="Q18" s="343">
        <v>104</v>
      </c>
      <c r="R18" s="327">
        <v>45</v>
      </c>
      <c r="S18" s="339">
        <v>59</v>
      </c>
      <c r="T18" s="357"/>
      <c r="U18" s="351" t="s">
        <v>378</v>
      </c>
      <c r="V18" s="320"/>
      <c r="W18" s="320"/>
      <c r="X18" s="320"/>
      <c r="Z18" s="320"/>
      <c r="AA18" s="358" t="s">
        <v>451</v>
      </c>
      <c r="AB18" s="339">
        <v>248</v>
      </c>
      <c r="AC18" s="343">
        <v>599</v>
      </c>
      <c r="AD18" s="327">
        <v>282</v>
      </c>
      <c r="AE18" s="339">
        <v>317</v>
      </c>
      <c r="AF18" s="357"/>
      <c r="AG18" s="352"/>
      <c r="AH18" s="352"/>
      <c r="AI18" s="352"/>
      <c r="AJ18" s="352"/>
      <c r="AK18" s="352"/>
      <c r="AL18" s="320"/>
      <c r="AM18" s="320"/>
    </row>
    <row r="19" spans="2:39" s="329" customFormat="1" ht="17.25" customHeight="1">
      <c r="B19" s="358" t="s">
        <v>502</v>
      </c>
      <c r="C19" s="336">
        <v>3476</v>
      </c>
      <c r="D19" s="336">
        <v>7408</v>
      </c>
      <c r="E19" s="337">
        <v>3370</v>
      </c>
      <c r="F19" s="325">
        <v>4038</v>
      </c>
      <c r="G19" s="357"/>
      <c r="H19" s="348"/>
      <c r="I19" s="320"/>
      <c r="J19" s="320"/>
      <c r="K19" s="320"/>
      <c r="L19" s="367"/>
      <c r="N19" s="352"/>
      <c r="O19" s="358" t="s">
        <v>447</v>
      </c>
      <c r="P19" s="339">
        <v>28</v>
      </c>
      <c r="Q19" s="343">
        <v>68</v>
      </c>
      <c r="R19" s="327">
        <v>28</v>
      </c>
      <c r="S19" s="339">
        <v>40</v>
      </c>
      <c r="T19" s="357"/>
      <c r="U19" s="836" t="s">
        <v>313</v>
      </c>
      <c r="V19" s="833" t="s">
        <v>314</v>
      </c>
      <c r="W19" s="833" t="s">
        <v>315</v>
      </c>
      <c r="X19" s="834"/>
      <c r="Y19" s="835"/>
      <c r="Z19" s="320"/>
      <c r="AA19" s="358" t="s">
        <v>453</v>
      </c>
      <c r="AB19" s="339">
        <v>28</v>
      </c>
      <c r="AC19" s="343">
        <v>66</v>
      </c>
      <c r="AD19" s="327">
        <v>28</v>
      </c>
      <c r="AE19" s="339">
        <v>38</v>
      </c>
      <c r="AF19" s="357"/>
      <c r="AG19" s="352"/>
      <c r="AH19" s="352"/>
      <c r="AI19" s="352"/>
      <c r="AJ19" s="352"/>
      <c r="AK19" s="352"/>
      <c r="AL19" s="320"/>
      <c r="AM19" s="320"/>
    </row>
    <row r="20" spans="2:39" s="329" customFormat="1" ht="17.25" customHeight="1" thickBot="1">
      <c r="B20" s="358" t="s">
        <v>503</v>
      </c>
      <c r="C20" s="336">
        <v>168</v>
      </c>
      <c r="D20" s="336">
        <v>405</v>
      </c>
      <c r="E20" s="337">
        <v>200</v>
      </c>
      <c r="F20" s="325">
        <v>205</v>
      </c>
      <c r="G20" s="357"/>
      <c r="H20" s="351" t="s">
        <v>449</v>
      </c>
      <c r="I20" s="320"/>
      <c r="J20" s="320"/>
      <c r="K20" s="320"/>
      <c r="M20" s="320"/>
      <c r="N20" s="352"/>
      <c r="O20" s="358" t="s">
        <v>450</v>
      </c>
      <c r="P20" s="339">
        <v>37</v>
      </c>
      <c r="Q20" s="343">
        <v>90</v>
      </c>
      <c r="R20" s="327">
        <v>37</v>
      </c>
      <c r="S20" s="339">
        <v>53</v>
      </c>
      <c r="T20" s="357"/>
      <c r="U20" s="837"/>
      <c r="V20" s="838"/>
      <c r="W20" s="354" t="s">
        <v>4</v>
      </c>
      <c r="X20" s="354" t="s">
        <v>5</v>
      </c>
      <c r="Y20" s="355" t="s">
        <v>6</v>
      </c>
      <c r="Z20" s="320"/>
      <c r="AA20" s="360"/>
      <c r="AB20" s="319"/>
      <c r="AC20" s="335"/>
      <c r="AD20" s="319"/>
      <c r="AE20" s="320"/>
      <c r="AF20" s="357"/>
      <c r="AG20" s="352"/>
      <c r="AH20" s="352"/>
      <c r="AI20" s="352"/>
      <c r="AJ20" s="352"/>
      <c r="AK20" s="352"/>
      <c r="AL20" s="320"/>
      <c r="AM20" s="320"/>
    </row>
    <row r="21" spans="2:39" s="329" customFormat="1" ht="17.25" customHeight="1" thickBot="1">
      <c r="B21" s="358" t="s">
        <v>506</v>
      </c>
      <c r="C21" s="336">
        <v>3900</v>
      </c>
      <c r="D21" s="336">
        <v>8092</v>
      </c>
      <c r="E21" s="337">
        <v>3726</v>
      </c>
      <c r="F21" s="325">
        <v>4366</v>
      </c>
      <c r="G21" s="357"/>
      <c r="H21" s="836" t="s">
        <v>313</v>
      </c>
      <c r="I21" s="833" t="s">
        <v>314</v>
      </c>
      <c r="J21" s="833" t="s">
        <v>315</v>
      </c>
      <c r="K21" s="834"/>
      <c r="L21" s="835"/>
      <c r="M21" s="320"/>
      <c r="N21" s="352"/>
      <c r="O21" s="358" t="s">
        <v>452</v>
      </c>
      <c r="P21" s="339">
        <v>103</v>
      </c>
      <c r="Q21" s="343">
        <v>275</v>
      </c>
      <c r="R21" s="327">
        <v>128</v>
      </c>
      <c r="S21" s="339">
        <v>147</v>
      </c>
      <c r="T21" s="357"/>
      <c r="U21" s="359" t="s">
        <v>387</v>
      </c>
      <c r="V21" s="339">
        <v>747</v>
      </c>
      <c r="W21" s="340">
        <v>1504</v>
      </c>
      <c r="X21" s="341">
        <v>696</v>
      </c>
      <c r="Y21" s="339">
        <v>808</v>
      </c>
      <c r="Z21" s="357"/>
      <c r="AA21" s="362" t="s">
        <v>347</v>
      </c>
      <c r="AB21" s="363">
        <f>SUM(AB6:AB20)</f>
        <v>5435</v>
      </c>
      <c r="AC21" s="363">
        <f>SUM(AC6:AC20)</f>
        <v>11351</v>
      </c>
      <c r="AD21" s="363">
        <f>SUM(AD6:AD20)</f>
        <v>5379</v>
      </c>
      <c r="AE21" s="364">
        <f>SUM(AE6:AE20)</f>
        <v>5972</v>
      </c>
      <c r="AF21" s="320"/>
      <c r="AG21" s="352"/>
      <c r="AH21" s="352"/>
      <c r="AI21" s="352"/>
      <c r="AJ21" s="352"/>
      <c r="AK21" s="352"/>
      <c r="AL21" s="320"/>
      <c r="AM21" s="320"/>
    </row>
    <row r="22" spans="2:39" s="329" customFormat="1" ht="17.25" customHeight="1" thickBot="1">
      <c r="B22" s="358" t="s">
        <v>507</v>
      </c>
      <c r="C22" s="336">
        <v>5435</v>
      </c>
      <c r="D22" s="336">
        <v>11351</v>
      </c>
      <c r="E22" s="337">
        <v>5379</v>
      </c>
      <c r="F22" s="325">
        <v>5972</v>
      </c>
      <c r="G22" s="357"/>
      <c r="H22" s="837"/>
      <c r="I22" s="838"/>
      <c r="J22" s="354" t="s">
        <v>4</v>
      </c>
      <c r="K22" s="354" t="s">
        <v>5</v>
      </c>
      <c r="L22" s="355" t="s">
        <v>6</v>
      </c>
      <c r="M22" s="320"/>
      <c r="N22" s="352"/>
      <c r="O22" s="360"/>
      <c r="P22" s="335"/>
      <c r="Q22" s="335"/>
      <c r="R22" s="319"/>
      <c r="S22" s="320"/>
      <c r="T22" s="357"/>
      <c r="U22" s="358" t="s">
        <v>390</v>
      </c>
      <c r="V22" s="339">
        <v>125</v>
      </c>
      <c r="W22" s="343">
        <v>277</v>
      </c>
      <c r="X22" s="327">
        <v>121</v>
      </c>
      <c r="Y22" s="339">
        <v>156</v>
      </c>
      <c r="Z22" s="357"/>
      <c r="AA22" s="348"/>
      <c r="AB22" s="320"/>
      <c r="AC22" s="320"/>
      <c r="AD22" s="320"/>
      <c r="AE22" s="320"/>
      <c r="AF22" s="320"/>
      <c r="AG22" s="352"/>
      <c r="AH22" s="352"/>
      <c r="AI22" s="352"/>
      <c r="AJ22" s="352"/>
      <c r="AK22" s="352"/>
      <c r="AL22" s="320"/>
      <c r="AM22" s="320"/>
    </row>
    <row r="23" spans="2:39" s="329" customFormat="1" ht="17.25" customHeight="1" thickBot="1">
      <c r="B23" s="358" t="s">
        <v>508</v>
      </c>
      <c r="C23" s="336">
        <v>5850</v>
      </c>
      <c r="D23" s="336">
        <v>12594</v>
      </c>
      <c r="E23" s="337">
        <v>5734</v>
      </c>
      <c r="F23" s="325">
        <v>6860</v>
      </c>
      <c r="G23" s="357"/>
      <c r="H23" s="359" t="s">
        <v>455</v>
      </c>
      <c r="I23" s="339">
        <v>165</v>
      </c>
      <c r="J23" s="340">
        <v>275</v>
      </c>
      <c r="K23" s="340">
        <v>109</v>
      </c>
      <c r="L23" s="345">
        <v>166</v>
      </c>
      <c r="M23" s="320"/>
      <c r="N23" s="352"/>
      <c r="O23" s="362" t="s">
        <v>347</v>
      </c>
      <c r="P23" s="363">
        <f>SUM(P6:P22)</f>
        <v>2308</v>
      </c>
      <c r="Q23" s="363">
        <f>SUM(Q6:Q22)</f>
        <v>4617</v>
      </c>
      <c r="R23" s="363">
        <f>SUM(R6:R22)</f>
        <v>2058</v>
      </c>
      <c r="S23" s="364">
        <f>SUM(S6:S22)</f>
        <v>2559</v>
      </c>
      <c r="T23" s="320"/>
      <c r="U23" s="358" t="s">
        <v>392</v>
      </c>
      <c r="V23" s="339">
        <v>316</v>
      </c>
      <c r="W23" s="343">
        <v>739</v>
      </c>
      <c r="X23" s="327">
        <v>342</v>
      </c>
      <c r="Y23" s="339">
        <v>397</v>
      </c>
      <c r="Z23" s="357"/>
      <c r="AA23" s="351" t="s">
        <v>473</v>
      </c>
      <c r="AB23" s="320"/>
      <c r="AC23" s="320"/>
      <c r="AD23" s="320"/>
      <c r="AF23" s="320"/>
      <c r="AG23" s="352"/>
      <c r="AH23" s="352"/>
      <c r="AI23" s="352"/>
      <c r="AJ23" s="352"/>
      <c r="AK23" s="352"/>
      <c r="AL23" s="320"/>
      <c r="AM23" s="320"/>
    </row>
    <row r="24" spans="1:37" ht="17.25" customHeight="1">
      <c r="A24" s="329"/>
      <c r="B24" s="358" t="s">
        <v>509</v>
      </c>
      <c r="C24" s="336">
        <v>3352</v>
      </c>
      <c r="D24" s="336">
        <v>8095</v>
      </c>
      <c r="E24" s="337">
        <v>3708</v>
      </c>
      <c r="F24" s="325">
        <v>4387</v>
      </c>
      <c r="G24" s="357"/>
      <c r="H24" s="358" t="s">
        <v>456</v>
      </c>
      <c r="I24" s="339">
        <v>616</v>
      </c>
      <c r="J24" s="343">
        <v>1203</v>
      </c>
      <c r="K24" s="343">
        <v>549</v>
      </c>
      <c r="L24" s="328">
        <v>654</v>
      </c>
      <c r="N24" s="352"/>
      <c r="U24" s="358" t="s">
        <v>395</v>
      </c>
      <c r="V24" s="339">
        <v>431</v>
      </c>
      <c r="W24" s="343">
        <v>1019</v>
      </c>
      <c r="X24" s="327">
        <v>477</v>
      </c>
      <c r="Y24" s="339">
        <v>542</v>
      </c>
      <c r="Z24" s="357"/>
      <c r="AA24" s="829" t="s">
        <v>313</v>
      </c>
      <c r="AB24" s="831" t="s">
        <v>314</v>
      </c>
      <c r="AC24" s="833" t="s">
        <v>315</v>
      </c>
      <c r="AD24" s="834"/>
      <c r="AE24" s="835"/>
      <c r="AG24" s="352"/>
      <c r="AH24" s="352"/>
      <c r="AI24" s="352"/>
      <c r="AJ24" s="352"/>
      <c r="AK24" s="352"/>
    </row>
    <row r="25" spans="1:37" ht="17.25" customHeight="1" thickBot="1">
      <c r="A25" s="329"/>
      <c r="B25" s="368"/>
      <c r="C25" s="369"/>
      <c r="D25" s="369"/>
      <c r="E25" s="369"/>
      <c r="F25" s="370"/>
      <c r="G25" s="371"/>
      <c r="H25" s="358" t="s">
        <v>457</v>
      </c>
      <c r="I25" s="339">
        <v>402</v>
      </c>
      <c r="J25" s="343">
        <v>662</v>
      </c>
      <c r="K25" s="343">
        <v>269</v>
      </c>
      <c r="L25" s="328">
        <v>393</v>
      </c>
      <c r="M25" s="329"/>
      <c r="N25" s="352"/>
      <c r="O25" s="351" t="s">
        <v>311</v>
      </c>
      <c r="S25" s="329"/>
      <c r="T25" s="329"/>
      <c r="U25" s="358" t="s">
        <v>397</v>
      </c>
      <c r="V25" s="339">
        <v>202</v>
      </c>
      <c r="W25" s="343">
        <v>470</v>
      </c>
      <c r="X25" s="327">
        <v>218</v>
      </c>
      <c r="Y25" s="339">
        <v>252</v>
      </c>
      <c r="Z25" s="357"/>
      <c r="AA25" s="830"/>
      <c r="AB25" s="832"/>
      <c r="AC25" s="354" t="s">
        <v>4</v>
      </c>
      <c r="AD25" s="354" t="s">
        <v>5</v>
      </c>
      <c r="AE25" s="355" t="s">
        <v>6</v>
      </c>
      <c r="AG25" s="352"/>
      <c r="AH25" s="352"/>
      <c r="AI25" s="352"/>
      <c r="AJ25" s="352"/>
      <c r="AK25" s="352"/>
    </row>
    <row r="26" spans="1:37" ht="17.25" customHeight="1">
      <c r="A26" s="329"/>
      <c r="B26" s="352"/>
      <c r="C26" s="352"/>
      <c r="D26" s="352"/>
      <c r="E26" s="352"/>
      <c r="F26" s="352"/>
      <c r="G26" s="352"/>
      <c r="H26" s="358" t="s">
        <v>460</v>
      </c>
      <c r="I26" s="339">
        <v>631</v>
      </c>
      <c r="J26" s="343">
        <v>1139</v>
      </c>
      <c r="K26" s="343">
        <v>484</v>
      </c>
      <c r="L26" s="328">
        <v>655</v>
      </c>
      <c r="M26" s="329"/>
      <c r="N26" s="352"/>
      <c r="O26" s="836" t="s">
        <v>313</v>
      </c>
      <c r="P26" s="833" t="s">
        <v>314</v>
      </c>
      <c r="Q26" s="833" t="s">
        <v>315</v>
      </c>
      <c r="R26" s="834"/>
      <c r="S26" s="835"/>
      <c r="T26" s="329"/>
      <c r="U26" s="358" t="s">
        <v>399</v>
      </c>
      <c r="V26" s="339">
        <v>138</v>
      </c>
      <c r="W26" s="343">
        <v>291</v>
      </c>
      <c r="X26" s="327">
        <v>143</v>
      </c>
      <c r="Y26" s="339">
        <v>148</v>
      </c>
      <c r="Z26" s="357"/>
      <c r="AA26" s="359" t="s">
        <v>474</v>
      </c>
      <c r="AB26" s="339">
        <v>776</v>
      </c>
      <c r="AC26" s="340">
        <v>1780</v>
      </c>
      <c r="AD26" s="341">
        <v>831</v>
      </c>
      <c r="AE26" s="339">
        <v>949</v>
      </c>
      <c r="AF26" s="357"/>
      <c r="AG26" s="352"/>
      <c r="AH26" s="352"/>
      <c r="AI26" s="352"/>
      <c r="AJ26" s="352"/>
      <c r="AK26" s="352"/>
    </row>
    <row r="27" spans="1:37" ht="17.25" customHeight="1" thickBot="1">
      <c r="A27" s="329"/>
      <c r="B27" s="351" t="s">
        <v>309</v>
      </c>
      <c r="F27" s="329"/>
      <c r="G27" s="329"/>
      <c r="H27" s="358" t="s">
        <v>462</v>
      </c>
      <c r="I27" s="339">
        <v>496</v>
      </c>
      <c r="J27" s="343">
        <v>1031</v>
      </c>
      <c r="K27" s="343">
        <v>443</v>
      </c>
      <c r="L27" s="328">
        <v>588</v>
      </c>
      <c r="M27" s="329"/>
      <c r="N27" s="352"/>
      <c r="O27" s="837"/>
      <c r="P27" s="838"/>
      <c r="Q27" s="354" t="s">
        <v>4</v>
      </c>
      <c r="R27" s="354" t="s">
        <v>5</v>
      </c>
      <c r="S27" s="355" t="s">
        <v>6</v>
      </c>
      <c r="T27" s="329"/>
      <c r="U27" s="358" t="s">
        <v>401</v>
      </c>
      <c r="V27" s="339">
        <v>429</v>
      </c>
      <c r="W27" s="343">
        <v>713</v>
      </c>
      <c r="X27" s="327">
        <v>307</v>
      </c>
      <c r="Y27" s="339">
        <v>406</v>
      </c>
      <c r="Z27" s="357"/>
      <c r="AA27" s="358" t="s">
        <v>475</v>
      </c>
      <c r="AB27" s="339">
        <v>1222</v>
      </c>
      <c r="AC27" s="343">
        <v>2859</v>
      </c>
      <c r="AD27" s="327">
        <v>1308</v>
      </c>
      <c r="AE27" s="339">
        <v>1551</v>
      </c>
      <c r="AF27" s="357"/>
      <c r="AG27" s="352"/>
      <c r="AH27" s="352"/>
      <c r="AI27" s="352"/>
      <c r="AJ27" s="352"/>
      <c r="AK27" s="352"/>
    </row>
    <row r="28" spans="1:37" ht="17.25" customHeight="1">
      <c r="A28" s="329"/>
      <c r="B28" s="836" t="s">
        <v>313</v>
      </c>
      <c r="C28" s="833" t="s">
        <v>314</v>
      </c>
      <c r="D28" s="833" t="s">
        <v>315</v>
      </c>
      <c r="E28" s="834"/>
      <c r="F28" s="835"/>
      <c r="G28" s="329"/>
      <c r="H28" s="358" t="s">
        <v>465</v>
      </c>
      <c r="I28" s="339">
        <v>474</v>
      </c>
      <c r="J28" s="343">
        <v>979</v>
      </c>
      <c r="K28" s="343">
        <v>434</v>
      </c>
      <c r="L28" s="328">
        <v>545</v>
      </c>
      <c r="M28" s="329"/>
      <c r="N28" s="352"/>
      <c r="O28" s="372" t="s">
        <v>318</v>
      </c>
      <c r="P28" s="340">
        <v>82</v>
      </c>
      <c r="Q28" s="341">
        <v>178</v>
      </c>
      <c r="R28" s="373">
        <v>74</v>
      </c>
      <c r="S28" s="339">
        <v>104</v>
      </c>
      <c r="T28" s="357"/>
      <c r="U28" s="358" t="s">
        <v>403</v>
      </c>
      <c r="V28" s="339">
        <v>619</v>
      </c>
      <c r="W28" s="343">
        <v>1415</v>
      </c>
      <c r="X28" s="327">
        <v>640</v>
      </c>
      <c r="Y28" s="339">
        <v>775</v>
      </c>
      <c r="Z28" s="357"/>
      <c r="AA28" s="358" t="s">
        <v>476</v>
      </c>
      <c r="AB28" s="339">
        <v>1037</v>
      </c>
      <c r="AC28" s="343">
        <v>2351</v>
      </c>
      <c r="AD28" s="327">
        <v>1095</v>
      </c>
      <c r="AE28" s="339">
        <v>1256</v>
      </c>
      <c r="AF28" s="357"/>
      <c r="AG28" s="352"/>
      <c r="AH28" s="352"/>
      <c r="AI28" s="352"/>
      <c r="AJ28" s="352"/>
      <c r="AK28" s="352"/>
    </row>
    <row r="29" spans="1:37" ht="17.25" customHeight="1" thickBot="1">
      <c r="A29" s="329"/>
      <c r="B29" s="837"/>
      <c r="C29" s="838"/>
      <c r="D29" s="354" t="s">
        <v>4</v>
      </c>
      <c r="E29" s="354" t="s">
        <v>5</v>
      </c>
      <c r="F29" s="355" t="s">
        <v>6</v>
      </c>
      <c r="G29" s="329"/>
      <c r="H29" s="358" t="s">
        <v>468</v>
      </c>
      <c r="I29" s="339">
        <v>923</v>
      </c>
      <c r="J29" s="343">
        <v>2034</v>
      </c>
      <c r="K29" s="343">
        <v>926</v>
      </c>
      <c r="L29" s="328">
        <v>1108</v>
      </c>
      <c r="M29" s="329"/>
      <c r="N29" s="352"/>
      <c r="O29" s="374" t="s">
        <v>322</v>
      </c>
      <c r="P29" s="343">
        <v>251</v>
      </c>
      <c r="Q29" s="327">
        <v>502</v>
      </c>
      <c r="R29" s="375">
        <v>247</v>
      </c>
      <c r="S29" s="339">
        <v>255</v>
      </c>
      <c r="T29" s="357"/>
      <c r="U29" s="358" t="s">
        <v>407</v>
      </c>
      <c r="V29" s="339">
        <v>316</v>
      </c>
      <c r="W29" s="343">
        <v>685</v>
      </c>
      <c r="X29" s="327">
        <v>299</v>
      </c>
      <c r="Y29" s="339">
        <v>386</v>
      </c>
      <c r="Z29" s="357"/>
      <c r="AA29" s="358" t="s">
        <v>477</v>
      </c>
      <c r="AB29" s="339">
        <v>761</v>
      </c>
      <c r="AC29" s="343">
        <v>1487</v>
      </c>
      <c r="AD29" s="327">
        <v>672</v>
      </c>
      <c r="AE29" s="339">
        <v>815</v>
      </c>
      <c r="AF29" s="357"/>
      <c r="AG29" s="352"/>
      <c r="AH29" s="352"/>
      <c r="AI29" s="352"/>
      <c r="AJ29" s="352"/>
      <c r="AK29" s="352"/>
    </row>
    <row r="30" spans="1:37" ht="17.25" customHeight="1">
      <c r="A30" s="329"/>
      <c r="B30" s="372" t="s">
        <v>316</v>
      </c>
      <c r="C30" s="327">
        <v>514</v>
      </c>
      <c r="D30" s="327">
        <v>941</v>
      </c>
      <c r="E30" s="327">
        <v>421</v>
      </c>
      <c r="F30" s="328">
        <v>520</v>
      </c>
      <c r="G30" s="329"/>
      <c r="H30" s="360"/>
      <c r="I30" s="335"/>
      <c r="J30" s="335"/>
      <c r="K30" s="335"/>
      <c r="L30" s="366"/>
      <c r="M30" s="329"/>
      <c r="N30" s="352"/>
      <c r="O30" s="374" t="s">
        <v>326</v>
      </c>
      <c r="P30" s="343">
        <v>112</v>
      </c>
      <c r="Q30" s="327">
        <v>200</v>
      </c>
      <c r="R30" s="375">
        <v>99</v>
      </c>
      <c r="S30" s="339">
        <v>101</v>
      </c>
      <c r="T30" s="357"/>
      <c r="U30" s="358" t="s">
        <v>410</v>
      </c>
      <c r="V30" s="339">
        <v>153</v>
      </c>
      <c r="W30" s="343">
        <v>295</v>
      </c>
      <c r="X30" s="327">
        <v>127</v>
      </c>
      <c r="Y30" s="339">
        <v>168</v>
      </c>
      <c r="Z30" s="357"/>
      <c r="AA30" s="358" t="s">
        <v>478</v>
      </c>
      <c r="AB30" s="339">
        <v>174</v>
      </c>
      <c r="AC30" s="343">
        <v>346</v>
      </c>
      <c r="AD30" s="327">
        <v>149</v>
      </c>
      <c r="AE30" s="339">
        <v>197</v>
      </c>
      <c r="AF30" s="357"/>
      <c r="AG30" s="352"/>
      <c r="AH30" s="352"/>
      <c r="AI30" s="352"/>
      <c r="AJ30" s="352"/>
      <c r="AK30" s="352"/>
    </row>
    <row r="31" spans="1:37" ht="17.25" customHeight="1" thickBot="1">
      <c r="A31" s="329"/>
      <c r="B31" s="374" t="s">
        <v>320</v>
      </c>
      <c r="C31" s="327">
        <v>427</v>
      </c>
      <c r="D31" s="327">
        <v>790</v>
      </c>
      <c r="E31" s="327">
        <v>375</v>
      </c>
      <c r="F31" s="328">
        <v>415</v>
      </c>
      <c r="G31" s="329"/>
      <c r="H31" s="362" t="s">
        <v>347</v>
      </c>
      <c r="I31" s="363">
        <f>SUM(I23:I30)</f>
        <v>3707</v>
      </c>
      <c r="J31" s="363">
        <f>SUM(J23:J30)</f>
        <v>7323</v>
      </c>
      <c r="K31" s="363">
        <f>SUM(K23:K30)</f>
        <v>3214</v>
      </c>
      <c r="L31" s="364">
        <f>SUM(L23:L30)</f>
        <v>4109</v>
      </c>
      <c r="M31" s="329"/>
      <c r="N31" s="352"/>
      <c r="O31" s="374" t="s">
        <v>330</v>
      </c>
      <c r="P31" s="343">
        <v>272</v>
      </c>
      <c r="Q31" s="327">
        <v>649</v>
      </c>
      <c r="R31" s="375">
        <v>323</v>
      </c>
      <c r="S31" s="339">
        <v>326</v>
      </c>
      <c r="T31" s="357"/>
      <c r="U31" s="360"/>
      <c r="V31" s="335"/>
      <c r="W31" s="319"/>
      <c r="X31" s="319"/>
      <c r="Z31" s="357"/>
      <c r="AA31" s="358" t="s">
        <v>479</v>
      </c>
      <c r="AB31" s="339">
        <v>87</v>
      </c>
      <c r="AC31" s="343">
        <v>170</v>
      </c>
      <c r="AD31" s="327">
        <v>63</v>
      </c>
      <c r="AE31" s="339">
        <v>107</v>
      </c>
      <c r="AF31" s="357"/>
      <c r="AG31" s="352"/>
      <c r="AH31" s="352"/>
      <c r="AI31" s="352"/>
      <c r="AJ31" s="352"/>
      <c r="AK31" s="352"/>
    </row>
    <row r="32" spans="1:37" ht="17.25" customHeight="1" thickBot="1">
      <c r="A32" s="329"/>
      <c r="B32" s="374" t="s">
        <v>324</v>
      </c>
      <c r="C32" s="327">
        <v>709</v>
      </c>
      <c r="D32" s="327">
        <v>1289</v>
      </c>
      <c r="E32" s="327">
        <v>549</v>
      </c>
      <c r="F32" s="328">
        <v>740</v>
      </c>
      <c r="G32" s="329"/>
      <c r="L32" s="367"/>
      <c r="M32" s="329"/>
      <c r="N32" s="352"/>
      <c r="O32" s="374" t="s">
        <v>334</v>
      </c>
      <c r="P32" s="343">
        <v>269</v>
      </c>
      <c r="Q32" s="327">
        <v>640</v>
      </c>
      <c r="R32" s="375">
        <v>304</v>
      </c>
      <c r="S32" s="339">
        <v>336</v>
      </c>
      <c r="T32" s="357"/>
      <c r="U32" s="362" t="s">
        <v>347</v>
      </c>
      <c r="V32" s="363">
        <f>SUM(V21:V31)</f>
        <v>3476</v>
      </c>
      <c r="W32" s="363">
        <f>SUM(W21:W31)</f>
        <v>7408</v>
      </c>
      <c r="X32" s="363">
        <f>SUM(X21:X31)</f>
        <v>3370</v>
      </c>
      <c r="Y32" s="364">
        <f>SUM(Y21:Y31)</f>
        <v>4038</v>
      </c>
      <c r="AA32" s="358" t="s">
        <v>480</v>
      </c>
      <c r="AB32" s="339">
        <v>195</v>
      </c>
      <c r="AC32" s="343">
        <v>338</v>
      </c>
      <c r="AD32" s="327">
        <v>140</v>
      </c>
      <c r="AE32" s="339">
        <v>198</v>
      </c>
      <c r="AF32" s="357"/>
      <c r="AG32" s="352"/>
      <c r="AH32" s="352"/>
      <c r="AI32" s="352"/>
      <c r="AJ32" s="352"/>
      <c r="AK32" s="352"/>
    </row>
    <row r="33" spans="1:37" ht="17.25" customHeight="1" thickBot="1">
      <c r="A33" s="329"/>
      <c r="B33" s="374" t="s">
        <v>328</v>
      </c>
      <c r="C33" s="327">
        <v>334</v>
      </c>
      <c r="D33" s="327">
        <v>551</v>
      </c>
      <c r="E33" s="327">
        <v>216</v>
      </c>
      <c r="F33" s="328">
        <v>335</v>
      </c>
      <c r="G33" s="329"/>
      <c r="H33" s="351" t="s">
        <v>312</v>
      </c>
      <c r="L33" s="329"/>
      <c r="N33" s="352"/>
      <c r="O33" s="374" t="s">
        <v>338</v>
      </c>
      <c r="P33" s="343">
        <v>444</v>
      </c>
      <c r="Q33" s="327">
        <v>1019</v>
      </c>
      <c r="R33" s="375">
        <v>499</v>
      </c>
      <c r="S33" s="339">
        <v>520</v>
      </c>
      <c r="T33" s="357"/>
      <c r="AA33" s="358" t="s">
        <v>481</v>
      </c>
      <c r="AB33" s="339">
        <v>44</v>
      </c>
      <c r="AC33" s="343">
        <v>96</v>
      </c>
      <c r="AD33" s="327">
        <v>41</v>
      </c>
      <c r="AE33" s="339">
        <v>55</v>
      </c>
      <c r="AF33" s="357"/>
      <c r="AG33" s="352"/>
      <c r="AH33" s="352"/>
      <c r="AI33" s="352"/>
      <c r="AJ33" s="352"/>
      <c r="AK33" s="352"/>
    </row>
    <row r="34" spans="1:37" ht="17.25" customHeight="1" thickBot="1">
      <c r="A34" s="329"/>
      <c r="B34" s="374" t="s">
        <v>332</v>
      </c>
      <c r="C34" s="327">
        <v>273</v>
      </c>
      <c r="D34" s="327">
        <v>485</v>
      </c>
      <c r="E34" s="327">
        <v>190</v>
      </c>
      <c r="F34" s="328">
        <v>295</v>
      </c>
      <c r="G34" s="329"/>
      <c r="H34" s="836" t="s">
        <v>313</v>
      </c>
      <c r="I34" s="833" t="s">
        <v>314</v>
      </c>
      <c r="J34" s="833" t="s">
        <v>315</v>
      </c>
      <c r="K34" s="834"/>
      <c r="L34" s="835"/>
      <c r="N34" s="352"/>
      <c r="O34" s="374" t="s">
        <v>342</v>
      </c>
      <c r="P34" s="343">
        <v>363</v>
      </c>
      <c r="Q34" s="327">
        <v>841</v>
      </c>
      <c r="R34" s="375">
        <v>407</v>
      </c>
      <c r="S34" s="339">
        <v>434</v>
      </c>
      <c r="T34" s="357"/>
      <c r="U34" s="351" t="s">
        <v>422</v>
      </c>
      <c r="Y34" s="329"/>
      <c r="AA34" s="358" t="s">
        <v>482</v>
      </c>
      <c r="AB34" s="339">
        <v>755</v>
      </c>
      <c r="AC34" s="343">
        <v>1655</v>
      </c>
      <c r="AD34" s="327">
        <v>787</v>
      </c>
      <c r="AE34" s="339">
        <v>868</v>
      </c>
      <c r="AF34" s="357"/>
      <c r="AG34" s="352"/>
      <c r="AH34" s="352"/>
      <c r="AI34" s="352"/>
      <c r="AJ34" s="352"/>
      <c r="AK34" s="352"/>
    </row>
    <row r="35" spans="1:37" ht="17.25" customHeight="1" thickBot="1">
      <c r="A35" s="329"/>
      <c r="B35" s="374" t="s">
        <v>336</v>
      </c>
      <c r="C35" s="327">
        <v>295</v>
      </c>
      <c r="D35" s="327">
        <v>501</v>
      </c>
      <c r="E35" s="327">
        <v>212</v>
      </c>
      <c r="F35" s="328">
        <v>289</v>
      </c>
      <c r="G35" s="329"/>
      <c r="H35" s="837"/>
      <c r="I35" s="838"/>
      <c r="J35" s="354" t="s">
        <v>4</v>
      </c>
      <c r="K35" s="354" t="s">
        <v>5</v>
      </c>
      <c r="L35" s="355" t="s">
        <v>6</v>
      </c>
      <c r="M35" s="329"/>
      <c r="N35" s="352"/>
      <c r="O35" s="374" t="s">
        <v>345</v>
      </c>
      <c r="P35" s="343">
        <v>369</v>
      </c>
      <c r="Q35" s="327">
        <v>752</v>
      </c>
      <c r="R35" s="375">
        <v>367</v>
      </c>
      <c r="S35" s="339">
        <v>385</v>
      </c>
      <c r="T35" s="357"/>
      <c r="U35" s="836" t="s">
        <v>313</v>
      </c>
      <c r="V35" s="833" t="s">
        <v>314</v>
      </c>
      <c r="W35" s="833" t="s">
        <v>315</v>
      </c>
      <c r="X35" s="834"/>
      <c r="Y35" s="835"/>
      <c r="AA35" s="358" t="s">
        <v>483</v>
      </c>
      <c r="AB35" s="339">
        <v>503</v>
      </c>
      <c r="AC35" s="343">
        <v>1007</v>
      </c>
      <c r="AD35" s="327">
        <v>441</v>
      </c>
      <c r="AE35" s="339">
        <v>566</v>
      </c>
      <c r="AF35" s="357"/>
      <c r="AG35" s="352"/>
      <c r="AH35" s="352"/>
      <c r="AI35" s="352"/>
      <c r="AJ35" s="352"/>
      <c r="AK35" s="352"/>
    </row>
    <row r="36" spans="1:37" ht="17.25" customHeight="1" thickBot="1">
      <c r="A36" s="329"/>
      <c r="B36" s="374" t="s">
        <v>340</v>
      </c>
      <c r="C36" s="327">
        <v>265</v>
      </c>
      <c r="D36" s="327">
        <v>383</v>
      </c>
      <c r="E36" s="327">
        <v>177</v>
      </c>
      <c r="F36" s="328">
        <v>206</v>
      </c>
      <c r="G36" s="329"/>
      <c r="H36" s="359" t="s">
        <v>319</v>
      </c>
      <c r="I36" s="339">
        <v>731</v>
      </c>
      <c r="J36" s="340">
        <v>1709</v>
      </c>
      <c r="K36" s="341">
        <v>826</v>
      </c>
      <c r="L36" s="342">
        <v>883</v>
      </c>
      <c r="M36" s="329"/>
      <c r="N36" s="352"/>
      <c r="O36" s="374" t="s">
        <v>349</v>
      </c>
      <c r="P36" s="343">
        <v>144</v>
      </c>
      <c r="Q36" s="327">
        <v>355</v>
      </c>
      <c r="R36" s="375">
        <v>169</v>
      </c>
      <c r="S36" s="339">
        <v>186</v>
      </c>
      <c r="T36" s="357"/>
      <c r="U36" s="837"/>
      <c r="V36" s="838"/>
      <c r="W36" s="354" t="s">
        <v>4</v>
      </c>
      <c r="X36" s="354" t="s">
        <v>5</v>
      </c>
      <c r="Y36" s="355" t="s">
        <v>6</v>
      </c>
      <c r="AA36" s="358" t="s">
        <v>484</v>
      </c>
      <c r="AB36" s="339">
        <v>162</v>
      </c>
      <c r="AC36" s="343">
        <v>258</v>
      </c>
      <c r="AD36" s="327">
        <v>102</v>
      </c>
      <c r="AE36" s="339">
        <v>156</v>
      </c>
      <c r="AF36" s="357"/>
      <c r="AG36" s="352"/>
      <c r="AH36" s="352"/>
      <c r="AI36" s="352"/>
      <c r="AJ36" s="352"/>
      <c r="AK36" s="352"/>
    </row>
    <row r="37" spans="1:37" ht="17.25" customHeight="1">
      <c r="A37" s="329"/>
      <c r="B37" s="358"/>
      <c r="C37" s="319"/>
      <c r="D37" s="329"/>
      <c r="E37" s="319"/>
      <c r="F37" s="366"/>
      <c r="G37" s="329"/>
      <c r="H37" s="358" t="s">
        <v>323</v>
      </c>
      <c r="I37" s="339">
        <v>400</v>
      </c>
      <c r="J37" s="343">
        <v>722</v>
      </c>
      <c r="K37" s="327">
        <v>305</v>
      </c>
      <c r="L37" s="342">
        <v>417</v>
      </c>
      <c r="M37" s="329"/>
      <c r="N37" s="352"/>
      <c r="O37" s="374" t="s">
        <v>351</v>
      </c>
      <c r="P37" s="343">
        <v>306</v>
      </c>
      <c r="Q37" s="327">
        <v>587</v>
      </c>
      <c r="R37" s="375">
        <v>284</v>
      </c>
      <c r="S37" s="339">
        <v>303</v>
      </c>
      <c r="T37" s="357"/>
      <c r="U37" s="359" t="s">
        <v>432</v>
      </c>
      <c r="V37" s="339">
        <v>35</v>
      </c>
      <c r="W37" s="340">
        <v>83</v>
      </c>
      <c r="X37" s="341">
        <v>44</v>
      </c>
      <c r="Y37" s="339">
        <v>39</v>
      </c>
      <c r="Z37" s="357"/>
      <c r="AA37" s="358" t="s">
        <v>485</v>
      </c>
      <c r="AB37" s="339">
        <v>79</v>
      </c>
      <c r="AC37" s="343">
        <v>131</v>
      </c>
      <c r="AD37" s="327">
        <v>55</v>
      </c>
      <c r="AE37" s="339">
        <v>76</v>
      </c>
      <c r="AF37" s="357"/>
      <c r="AG37" s="352"/>
      <c r="AH37" s="352"/>
      <c r="AI37" s="352"/>
      <c r="AJ37" s="352"/>
      <c r="AK37" s="352"/>
    </row>
    <row r="38" spans="1:37" ht="17.25" customHeight="1" thickBot="1">
      <c r="A38" s="329"/>
      <c r="B38" s="362" t="s">
        <v>347</v>
      </c>
      <c r="C38" s="363">
        <f>SUM(C30:C37)</f>
        <v>2817</v>
      </c>
      <c r="D38" s="363">
        <f>SUM(D30:D37)</f>
        <v>4940</v>
      </c>
      <c r="E38" s="363">
        <f>SUM(E30:E37)</f>
        <v>2140</v>
      </c>
      <c r="F38" s="364">
        <f>SUM(F30:F37)</f>
        <v>2800</v>
      </c>
      <c r="G38" s="329"/>
      <c r="H38" s="358" t="s">
        <v>327</v>
      </c>
      <c r="I38" s="339">
        <v>70</v>
      </c>
      <c r="J38" s="343">
        <v>151</v>
      </c>
      <c r="K38" s="327">
        <v>71</v>
      </c>
      <c r="L38" s="342">
        <v>80</v>
      </c>
      <c r="M38" s="329"/>
      <c r="N38" s="352"/>
      <c r="O38" s="374" t="s">
        <v>354</v>
      </c>
      <c r="P38" s="343">
        <v>253</v>
      </c>
      <c r="Q38" s="327">
        <v>579</v>
      </c>
      <c r="R38" s="375">
        <v>276</v>
      </c>
      <c r="S38" s="339">
        <v>303</v>
      </c>
      <c r="T38" s="357"/>
      <c r="U38" s="358" t="s">
        <v>436</v>
      </c>
      <c r="V38" s="339">
        <v>28</v>
      </c>
      <c r="W38" s="343">
        <v>87</v>
      </c>
      <c r="X38" s="327">
        <v>40</v>
      </c>
      <c r="Y38" s="339">
        <v>47</v>
      </c>
      <c r="Z38" s="357"/>
      <c r="AA38" s="358" t="s">
        <v>486</v>
      </c>
      <c r="AB38" s="339">
        <v>55</v>
      </c>
      <c r="AC38" s="343">
        <v>116</v>
      </c>
      <c r="AD38" s="327">
        <v>50</v>
      </c>
      <c r="AE38" s="339">
        <v>66</v>
      </c>
      <c r="AF38" s="357"/>
      <c r="AG38" s="352"/>
      <c r="AH38" s="352"/>
      <c r="AI38" s="352"/>
      <c r="AJ38" s="352"/>
      <c r="AK38" s="352"/>
    </row>
    <row r="39" spans="1:37" ht="17.25" customHeight="1">
      <c r="A39" s="329"/>
      <c r="H39" s="358" t="s">
        <v>331</v>
      </c>
      <c r="I39" s="339">
        <v>166</v>
      </c>
      <c r="J39" s="343">
        <v>358</v>
      </c>
      <c r="K39" s="327">
        <v>162</v>
      </c>
      <c r="L39" s="342">
        <v>196</v>
      </c>
      <c r="M39" s="329"/>
      <c r="N39" s="352"/>
      <c r="O39" s="374" t="s">
        <v>356</v>
      </c>
      <c r="P39" s="343">
        <v>277</v>
      </c>
      <c r="Q39" s="327">
        <v>606</v>
      </c>
      <c r="R39" s="375">
        <v>282</v>
      </c>
      <c r="S39" s="339">
        <v>324</v>
      </c>
      <c r="T39" s="357"/>
      <c r="U39" s="358" t="s">
        <v>439</v>
      </c>
      <c r="V39" s="339">
        <v>48</v>
      </c>
      <c r="W39" s="343">
        <v>126</v>
      </c>
      <c r="X39" s="327">
        <v>63</v>
      </c>
      <c r="Y39" s="339">
        <v>63</v>
      </c>
      <c r="Z39" s="357"/>
      <c r="AA39" s="360"/>
      <c r="AB39" s="319"/>
      <c r="AC39" s="319"/>
      <c r="AD39" s="319"/>
      <c r="AF39" s="357"/>
      <c r="AG39" s="352"/>
      <c r="AH39" s="352"/>
      <c r="AI39" s="352"/>
      <c r="AJ39" s="352"/>
      <c r="AK39" s="352"/>
    </row>
    <row r="40" spans="1:37" ht="17.25" customHeight="1" thickBot="1">
      <c r="A40" s="329"/>
      <c r="B40" s="351" t="s">
        <v>353</v>
      </c>
      <c r="F40" s="329"/>
      <c r="H40" s="358" t="s">
        <v>335</v>
      </c>
      <c r="I40" s="339">
        <v>201</v>
      </c>
      <c r="J40" s="343">
        <v>464</v>
      </c>
      <c r="K40" s="327">
        <v>213</v>
      </c>
      <c r="L40" s="342">
        <v>251</v>
      </c>
      <c r="M40" s="329"/>
      <c r="N40" s="352"/>
      <c r="O40" s="374" t="s">
        <v>359</v>
      </c>
      <c r="P40" s="343">
        <v>267</v>
      </c>
      <c r="Q40" s="327">
        <v>609</v>
      </c>
      <c r="R40" s="375">
        <v>287</v>
      </c>
      <c r="S40" s="339">
        <v>322</v>
      </c>
      <c r="T40" s="357"/>
      <c r="U40" s="358" t="s">
        <v>442</v>
      </c>
      <c r="V40" s="339">
        <v>28</v>
      </c>
      <c r="W40" s="343">
        <v>41</v>
      </c>
      <c r="X40" s="327">
        <v>19</v>
      </c>
      <c r="Y40" s="339">
        <v>22</v>
      </c>
      <c r="Z40" s="357"/>
      <c r="AA40" s="362" t="s">
        <v>347</v>
      </c>
      <c r="AB40" s="363">
        <f>SUM(AB26:AB39)</f>
        <v>5850</v>
      </c>
      <c r="AC40" s="363">
        <f>SUM(AC26:AC39)</f>
        <v>12594</v>
      </c>
      <c r="AD40" s="363">
        <f>SUM(AD26:AD39)</f>
        <v>5734</v>
      </c>
      <c r="AE40" s="364">
        <f>SUM(AE26:AE39)</f>
        <v>6860</v>
      </c>
      <c r="AG40" s="352"/>
      <c r="AH40" s="352"/>
      <c r="AI40" s="352"/>
      <c r="AJ40" s="352"/>
      <c r="AK40" s="352"/>
    </row>
    <row r="41" spans="1:37" ht="17.25" customHeight="1">
      <c r="A41" s="329"/>
      <c r="B41" s="836" t="s">
        <v>313</v>
      </c>
      <c r="C41" s="833" t="s">
        <v>314</v>
      </c>
      <c r="D41" s="833" t="s">
        <v>315</v>
      </c>
      <c r="E41" s="834"/>
      <c r="F41" s="835"/>
      <c r="H41" s="358" t="s">
        <v>339</v>
      </c>
      <c r="I41" s="339">
        <v>240</v>
      </c>
      <c r="J41" s="343">
        <v>564</v>
      </c>
      <c r="K41" s="327">
        <v>260</v>
      </c>
      <c r="L41" s="342">
        <v>304</v>
      </c>
      <c r="M41" s="329"/>
      <c r="N41" s="352"/>
      <c r="O41" s="374" t="s">
        <v>361</v>
      </c>
      <c r="P41" s="343">
        <v>195</v>
      </c>
      <c r="Q41" s="327">
        <v>450</v>
      </c>
      <c r="R41" s="375">
        <v>215</v>
      </c>
      <c r="S41" s="339">
        <v>235</v>
      </c>
      <c r="T41" s="357"/>
      <c r="U41" s="358" t="s">
        <v>445</v>
      </c>
      <c r="V41" s="339">
        <v>29</v>
      </c>
      <c r="W41" s="343">
        <v>68</v>
      </c>
      <c r="X41" s="327">
        <v>34</v>
      </c>
      <c r="Y41" s="339">
        <v>34</v>
      </c>
      <c r="Z41" s="357"/>
      <c r="AA41" s="348"/>
      <c r="AG41" s="352"/>
      <c r="AH41" s="352"/>
      <c r="AI41" s="352"/>
      <c r="AJ41" s="352"/>
      <c r="AK41" s="352"/>
    </row>
    <row r="42" spans="1:37" ht="17.25" customHeight="1" thickBot="1">
      <c r="A42" s="329"/>
      <c r="B42" s="837"/>
      <c r="C42" s="838"/>
      <c r="D42" s="354" t="s">
        <v>4</v>
      </c>
      <c r="E42" s="354" t="s">
        <v>5</v>
      </c>
      <c r="F42" s="355" t="s">
        <v>6</v>
      </c>
      <c r="H42" s="358" t="s">
        <v>343</v>
      </c>
      <c r="I42" s="339">
        <v>155</v>
      </c>
      <c r="J42" s="343">
        <v>382</v>
      </c>
      <c r="K42" s="327">
        <v>172</v>
      </c>
      <c r="L42" s="342">
        <v>210</v>
      </c>
      <c r="M42" s="329"/>
      <c r="N42" s="352"/>
      <c r="O42" s="374" t="s">
        <v>363</v>
      </c>
      <c r="P42" s="343">
        <v>302</v>
      </c>
      <c r="Q42" s="327">
        <v>663</v>
      </c>
      <c r="R42" s="375">
        <v>308</v>
      </c>
      <c r="S42" s="339">
        <v>355</v>
      </c>
      <c r="T42" s="357"/>
      <c r="U42" s="360"/>
      <c r="V42" s="319"/>
      <c r="W42" s="335"/>
      <c r="X42" s="319"/>
      <c r="Z42" s="357"/>
      <c r="AA42" s="351" t="s">
        <v>487</v>
      </c>
      <c r="AE42" s="329"/>
      <c r="AG42" s="352"/>
      <c r="AH42" s="352"/>
      <c r="AI42" s="352"/>
      <c r="AJ42" s="352"/>
      <c r="AK42" s="352"/>
    </row>
    <row r="43" spans="1:37" ht="17.25" customHeight="1" thickBot="1">
      <c r="A43" s="329"/>
      <c r="B43" s="359" t="s">
        <v>360</v>
      </c>
      <c r="C43" s="327">
        <v>205</v>
      </c>
      <c r="D43" s="327">
        <v>408</v>
      </c>
      <c r="E43" s="327">
        <v>164</v>
      </c>
      <c r="F43" s="328">
        <v>244</v>
      </c>
      <c r="G43" s="357"/>
      <c r="H43" s="358" t="s">
        <v>346</v>
      </c>
      <c r="I43" s="339">
        <v>90</v>
      </c>
      <c r="J43" s="343">
        <v>217</v>
      </c>
      <c r="K43" s="327">
        <v>105</v>
      </c>
      <c r="L43" s="342">
        <v>112</v>
      </c>
      <c r="M43" s="329"/>
      <c r="N43" s="352"/>
      <c r="O43" s="374" t="s">
        <v>366</v>
      </c>
      <c r="P43" s="343">
        <v>274</v>
      </c>
      <c r="Q43" s="327">
        <v>618</v>
      </c>
      <c r="R43" s="375">
        <v>291</v>
      </c>
      <c r="S43" s="339">
        <v>327</v>
      </c>
      <c r="T43" s="357"/>
      <c r="U43" s="362" t="s">
        <v>347</v>
      </c>
      <c r="V43" s="363">
        <f>SUM(V37:V42)</f>
        <v>168</v>
      </c>
      <c r="W43" s="363">
        <f>SUM(W37:W42)</f>
        <v>405</v>
      </c>
      <c r="X43" s="363">
        <f>SUM(X37:X42)</f>
        <v>200</v>
      </c>
      <c r="Y43" s="364">
        <f>SUM(Y37:Y42)</f>
        <v>205</v>
      </c>
      <c r="AA43" s="836" t="s">
        <v>313</v>
      </c>
      <c r="AB43" s="833" t="s">
        <v>314</v>
      </c>
      <c r="AC43" s="833" t="s">
        <v>315</v>
      </c>
      <c r="AD43" s="834"/>
      <c r="AE43" s="835"/>
      <c r="AG43" s="352"/>
      <c r="AH43" s="352"/>
      <c r="AI43" s="352"/>
      <c r="AJ43" s="352"/>
      <c r="AK43" s="352"/>
    </row>
    <row r="44" spans="1:37" ht="17.25" customHeight="1" thickBot="1">
      <c r="A44" s="329"/>
      <c r="B44" s="358" t="s">
        <v>362</v>
      </c>
      <c r="C44" s="327">
        <v>491</v>
      </c>
      <c r="D44" s="327">
        <v>997</v>
      </c>
      <c r="E44" s="327">
        <v>438</v>
      </c>
      <c r="F44" s="328">
        <v>559</v>
      </c>
      <c r="G44" s="357"/>
      <c r="H44" s="358" t="s">
        <v>350</v>
      </c>
      <c r="I44" s="339">
        <v>37</v>
      </c>
      <c r="J44" s="343">
        <v>80</v>
      </c>
      <c r="K44" s="327">
        <v>35</v>
      </c>
      <c r="L44" s="342">
        <v>45</v>
      </c>
      <c r="M44" s="329"/>
      <c r="N44" s="352"/>
      <c r="O44" s="374" t="s">
        <v>369</v>
      </c>
      <c r="P44" s="343">
        <v>407</v>
      </c>
      <c r="Q44" s="327">
        <v>862</v>
      </c>
      <c r="R44" s="375">
        <v>407</v>
      </c>
      <c r="S44" s="339">
        <v>455</v>
      </c>
      <c r="T44" s="357"/>
      <c r="AA44" s="837"/>
      <c r="AB44" s="838"/>
      <c r="AC44" s="354" t="s">
        <v>4</v>
      </c>
      <c r="AD44" s="354" t="s">
        <v>5</v>
      </c>
      <c r="AE44" s="355" t="s">
        <v>6</v>
      </c>
      <c r="AG44" s="352"/>
      <c r="AH44" s="352"/>
      <c r="AI44" s="352"/>
      <c r="AJ44" s="352"/>
      <c r="AK44" s="352"/>
    </row>
    <row r="45" spans="1:37" ht="17.25" customHeight="1" thickBot="1">
      <c r="A45" s="329"/>
      <c r="B45" s="358" t="s">
        <v>364</v>
      </c>
      <c r="C45" s="327">
        <v>199</v>
      </c>
      <c r="D45" s="327">
        <v>421</v>
      </c>
      <c r="E45" s="327">
        <v>193</v>
      </c>
      <c r="F45" s="328">
        <v>228</v>
      </c>
      <c r="G45" s="357"/>
      <c r="H45" s="358" t="s">
        <v>352</v>
      </c>
      <c r="I45" s="339">
        <v>65</v>
      </c>
      <c r="J45" s="343">
        <v>132</v>
      </c>
      <c r="K45" s="327">
        <v>56</v>
      </c>
      <c r="L45" s="342">
        <v>76</v>
      </c>
      <c r="M45" s="329"/>
      <c r="N45" s="352"/>
      <c r="O45" s="374"/>
      <c r="P45" s="331"/>
      <c r="Q45" s="332"/>
      <c r="R45" s="334"/>
      <c r="S45" s="333"/>
      <c r="T45" s="357"/>
      <c r="U45" s="351" t="s">
        <v>367</v>
      </c>
      <c r="Y45" s="329"/>
      <c r="AA45" s="359" t="s">
        <v>488</v>
      </c>
      <c r="AB45" s="339">
        <v>601</v>
      </c>
      <c r="AC45" s="341">
        <v>1280</v>
      </c>
      <c r="AD45" s="341">
        <v>579</v>
      </c>
      <c r="AE45" s="339">
        <v>701</v>
      </c>
      <c r="AF45" s="357"/>
      <c r="AG45" s="352"/>
      <c r="AH45" s="352"/>
      <c r="AI45" s="352"/>
      <c r="AJ45" s="352"/>
      <c r="AK45" s="352"/>
    </row>
    <row r="46" spans="1:37" ht="17.25" customHeight="1" thickBot="1">
      <c r="A46" s="329"/>
      <c r="B46" s="358" t="s">
        <v>368</v>
      </c>
      <c r="C46" s="327">
        <v>487</v>
      </c>
      <c r="D46" s="327">
        <v>970</v>
      </c>
      <c r="E46" s="327">
        <v>457</v>
      </c>
      <c r="F46" s="328">
        <v>513</v>
      </c>
      <c r="G46" s="357"/>
      <c r="H46" s="358" t="s">
        <v>355</v>
      </c>
      <c r="I46" s="339">
        <v>34</v>
      </c>
      <c r="J46" s="343">
        <v>98</v>
      </c>
      <c r="K46" s="327">
        <v>47</v>
      </c>
      <c r="L46" s="342">
        <v>51</v>
      </c>
      <c r="M46" s="329"/>
      <c r="N46" s="352"/>
      <c r="O46" s="376" t="s">
        <v>347</v>
      </c>
      <c r="P46" s="377">
        <f>SUM(P28:P44)</f>
        <v>4587</v>
      </c>
      <c r="Q46" s="377">
        <f>SUM(Q28:Q44)</f>
        <v>10110</v>
      </c>
      <c r="R46" s="377">
        <f>SUM(R28:R44)</f>
        <v>4839</v>
      </c>
      <c r="S46" s="378">
        <f>SUM(S28:S44)</f>
        <v>5271</v>
      </c>
      <c r="U46" s="836" t="s">
        <v>313</v>
      </c>
      <c r="V46" s="833" t="s">
        <v>314</v>
      </c>
      <c r="W46" s="833" t="s">
        <v>315</v>
      </c>
      <c r="X46" s="834"/>
      <c r="Y46" s="835"/>
      <c r="AA46" s="358" t="s">
        <v>489</v>
      </c>
      <c r="AB46" s="339">
        <v>339</v>
      </c>
      <c r="AC46" s="327">
        <v>743</v>
      </c>
      <c r="AD46" s="327">
        <v>328</v>
      </c>
      <c r="AE46" s="339">
        <v>415</v>
      </c>
      <c r="AF46" s="357"/>
      <c r="AG46" s="352"/>
      <c r="AH46" s="352"/>
      <c r="AI46" s="352"/>
      <c r="AJ46" s="352"/>
      <c r="AK46" s="352"/>
    </row>
    <row r="47" spans="1:37" ht="17.25" customHeight="1" thickBot="1">
      <c r="A47" s="329"/>
      <c r="B47" s="358" t="s">
        <v>370</v>
      </c>
      <c r="C47" s="327">
        <v>760</v>
      </c>
      <c r="D47" s="327">
        <v>1675</v>
      </c>
      <c r="E47" s="327">
        <v>776</v>
      </c>
      <c r="F47" s="328">
        <v>899</v>
      </c>
      <c r="G47" s="357"/>
      <c r="H47" s="358" t="s">
        <v>357</v>
      </c>
      <c r="I47" s="339">
        <v>337</v>
      </c>
      <c r="J47" s="343">
        <v>759</v>
      </c>
      <c r="K47" s="327">
        <v>355</v>
      </c>
      <c r="L47" s="342">
        <v>404</v>
      </c>
      <c r="M47" s="329"/>
      <c r="N47" s="352"/>
      <c r="U47" s="837"/>
      <c r="V47" s="838"/>
      <c r="W47" s="354" t="s">
        <v>4</v>
      </c>
      <c r="X47" s="354" t="s">
        <v>5</v>
      </c>
      <c r="Y47" s="355" t="s">
        <v>6</v>
      </c>
      <c r="AA47" s="358" t="s">
        <v>490</v>
      </c>
      <c r="AB47" s="339">
        <v>1003</v>
      </c>
      <c r="AC47" s="327">
        <v>2443</v>
      </c>
      <c r="AD47" s="327">
        <v>1115</v>
      </c>
      <c r="AE47" s="339">
        <v>1328</v>
      </c>
      <c r="AF47" s="357"/>
      <c r="AG47" s="352"/>
      <c r="AH47" s="352"/>
      <c r="AI47" s="352"/>
      <c r="AJ47" s="352"/>
      <c r="AK47" s="352"/>
    </row>
    <row r="48" spans="1:37" ht="17.25" customHeight="1" thickBot="1">
      <c r="A48" s="329"/>
      <c r="B48" s="358" t="s">
        <v>371</v>
      </c>
      <c r="C48" s="327">
        <v>364</v>
      </c>
      <c r="D48" s="327">
        <v>805</v>
      </c>
      <c r="E48" s="327">
        <v>376</v>
      </c>
      <c r="F48" s="328">
        <v>429</v>
      </c>
      <c r="G48" s="357"/>
      <c r="H48" s="358"/>
      <c r="I48" s="325"/>
      <c r="J48" s="329"/>
      <c r="K48" s="325"/>
      <c r="L48" s="379"/>
      <c r="M48" s="329"/>
      <c r="N48" s="352"/>
      <c r="O48" s="351" t="s">
        <v>358</v>
      </c>
      <c r="S48" s="329"/>
      <c r="U48" s="380" t="s">
        <v>876</v>
      </c>
      <c r="V48" s="339">
        <v>685</v>
      </c>
      <c r="W48" s="340">
        <v>1519</v>
      </c>
      <c r="X48" s="341">
        <v>687</v>
      </c>
      <c r="Y48" s="339">
        <v>832</v>
      </c>
      <c r="Z48" s="357"/>
      <c r="AA48" s="358" t="s">
        <v>491</v>
      </c>
      <c r="AB48" s="339">
        <v>1409</v>
      </c>
      <c r="AC48" s="327">
        <v>3629</v>
      </c>
      <c r="AD48" s="327">
        <v>1686</v>
      </c>
      <c r="AE48" s="339">
        <v>1943</v>
      </c>
      <c r="AF48" s="357"/>
      <c r="AG48" s="352"/>
      <c r="AH48" s="352"/>
      <c r="AI48" s="352"/>
      <c r="AJ48" s="352"/>
      <c r="AK48" s="352"/>
    </row>
    <row r="49" spans="1:37" ht="17.25" customHeight="1">
      <c r="A49" s="329"/>
      <c r="B49" s="358" t="s">
        <v>373</v>
      </c>
      <c r="C49" s="327">
        <v>338</v>
      </c>
      <c r="D49" s="327">
        <v>686</v>
      </c>
      <c r="E49" s="327">
        <v>304</v>
      </c>
      <c r="F49" s="328">
        <v>382</v>
      </c>
      <c r="G49" s="357"/>
      <c r="H49" s="360"/>
      <c r="I49" s="319"/>
      <c r="J49" s="329"/>
      <c r="K49" s="319"/>
      <c r="L49" s="379"/>
      <c r="M49" s="329"/>
      <c r="N49" s="352"/>
      <c r="O49" s="836" t="s">
        <v>313</v>
      </c>
      <c r="P49" s="833" t="s">
        <v>314</v>
      </c>
      <c r="Q49" s="833" t="s">
        <v>315</v>
      </c>
      <c r="R49" s="834"/>
      <c r="S49" s="835"/>
      <c r="U49" s="358" t="s">
        <v>375</v>
      </c>
      <c r="V49" s="339">
        <v>589</v>
      </c>
      <c r="W49" s="343">
        <v>1219</v>
      </c>
      <c r="X49" s="327">
        <v>551</v>
      </c>
      <c r="Y49" s="339">
        <v>668</v>
      </c>
      <c r="Z49" s="357"/>
      <c r="AA49" s="360"/>
      <c r="AB49" s="319"/>
      <c r="AD49" s="319"/>
      <c r="AF49" s="357"/>
      <c r="AG49" s="352"/>
      <c r="AH49" s="352"/>
      <c r="AI49" s="352"/>
      <c r="AJ49" s="352"/>
      <c r="AK49" s="352"/>
    </row>
    <row r="50" spans="1:37" ht="17.25" customHeight="1" thickBot="1">
      <c r="A50" s="329"/>
      <c r="B50" s="358" t="s">
        <v>376</v>
      </c>
      <c r="C50" s="327">
        <v>106</v>
      </c>
      <c r="D50" s="327">
        <v>255</v>
      </c>
      <c r="E50" s="327">
        <v>102</v>
      </c>
      <c r="F50" s="328">
        <v>153</v>
      </c>
      <c r="G50" s="357"/>
      <c r="H50" s="362" t="s">
        <v>347</v>
      </c>
      <c r="I50" s="363">
        <f>SUM(I36:I49)</f>
        <v>2526</v>
      </c>
      <c r="J50" s="363">
        <f>SUM(J36:J49)</f>
        <v>5636</v>
      </c>
      <c r="K50" s="363">
        <f>SUM(K36:K49)</f>
        <v>2607</v>
      </c>
      <c r="L50" s="364">
        <f>SUM(L36:L49)</f>
        <v>3029</v>
      </c>
      <c r="M50" s="329"/>
      <c r="N50" s="352"/>
      <c r="O50" s="837"/>
      <c r="P50" s="838"/>
      <c r="Q50" s="381" t="s">
        <v>4</v>
      </c>
      <c r="R50" s="354" t="s">
        <v>5</v>
      </c>
      <c r="S50" s="355" t="s">
        <v>6</v>
      </c>
      <c r="T50" s="382"/>
      <c r="U50" s="358" t="s">
        <v>379</v>
      </c>
      <c r="V50" s="339">
        <v>432</v>
      </c>
      <c r="W50" s="343">
        <v>854</v>
      </c>
      <c r="X50" s="327">
        <v>390</v>
      </c>
      <c r="Y50" s="339">
        <v>464</v>
      </c>
      <c r="Z50" s="357"/>
      <c r="AA50" s="362" t="s">
        <v>347</v>
      </c>
      <c r="AB50" s="363">
        <f>SUM(AB45:AB49)</f>
        <v>3352</v>
      </c>
      <c r="AC50" s="363">
        <f>SUM(AC45:AC49)</f>
        <v>8095</v>
      </c>
      <c r="AD50" s="363">
        <f>SUM(AD45:AD49)</f>
        <v>3708</v>
      </c>
      <c r="AE50" s="364">
        <f>SUM(AE45:AE49)</f>
        <v>4387</v>
      </c>
      <c r="AG50" s="352"/>
      <c r="AH50" s="352"/>
      <c r="AI50" s="352"/>
      <c r="AJ50" s="352"/>
      <c r="AK50" s="352"/>
    </row>
    <row r="51" spans="1:37" ht="17.25" customHeight="1">
      <c r="A51" s="329"/>
      <c r="B51" s="358" t="s">
        <v>380</v>
      </c>
      <c r="C51" s="327">
        <v>300</v>
      </c>
      <c r="D51" s="327">
        <v>660</v>
      </c>
      <c r="E51" s="327">
        <v>298</v>
      </c>
      <c r="F51" s="328">
        <v>362</v>
      </c>
      <c r="G51" s="357"/>
      <c r="H51" s="361"/>
      <c r="I51" s="365"/>
      <c r="J51" s="365"/>
      <c r="K51" s="365"/>
      <c r="L51" s="365"/>
      <c r="N51" s="352"/>
      <c r="O51" s="358" t="s">
        <v>400</v>
      </c>
      <c r="P51" s="339">
        <v>190</v>
      </c>
      <c r="Q51" s="340">
        <v>325</v>
      </c>
      <c r="R51" s="341">
        <v>141</v>
      </c>
      <c r="S51" s="339">
        <v>184</v>
      </c>
      <c r="T51" s="357"/>
      <c r="U51" s="358" t="s">
        <v>382</v>
      </c>
      <c r="V51" s="339">
        <v>358</v>
      </c>
      <c r="W51" s="343">
        <v>693</v>
      </c>
      <c r="X51" s="327">
        <v>329</v>
      </c>
      <c r="Y51" s="339">
        <v>364</v>
      </c>
      <c r="Z51" s="357"/>
      <c r="AA51" s="348"/>
      <c r="AG51" s="352"/>
      <c r="AH51" s="352"/>
      <c r="AI51" s="352"/>
      <c r="AJ51" s="352"/>
      <c r="AK51" s="352"/>
    </row>
    <row r="52" spans="1:37" ht="17.25" customHeight="1" thickBot="1">
      <c r="A52" s="329"/>
      <c r="B52" s="358" t="s">
        <v>383</v>
      </c>
      <c r="C52" s="327">
        <v>392</v>
      </c>
      <c r="D52" s="327">
        <v>946</v>
      </c>
      <c r="E52" s="327">
        <v>436</v>
      </c>
      <c r="F52" s="328">
        <v>510</v>
      </c>
      <c r="G52" s="357"/>
      <c r="H52" s="351" t="s">
        <v>454</v>
      </c>
      <c r="L52" s="329"/>
      <c r="N52" s="352"/>
      <c r="O52" s="358" t="s">
        <v>402</v>
      </c>
      <c r="P52" s="339">
        <v>114</v>
      </c>
      <c r="Q52" s="343">
        <v>185</v>
      </c>
      <c r="R52" s="327">
        <v>68</v>
      </c>
      <c r="S52" s="339">
        <v>117</v>
      </c>
      <c r="T52" s="357"/>
      <c r="U52" s="358" t="s">
        <v>385</v>
      </c>
      <c r="V52" s="339">
        <v>302</v>
      </c>
      <c r="W52" s="343">
        <v>632</v>
      </c>
      <c r="X52" s="327">
        <v>277</v>
      </c>
      <c r="Y52" s="339">
        <v>355</v>
      </c>
      <c r="Z52" s="357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</row>
    <row r="53" spans="1:37" ht="17.25" customHeight="1">
      <c r="A53" s="329"/>
      <c r="B53" s="360"/>
      <c r="C53" s="330"/>
      <c r="D53" s="330"/>
      <c r="E53" s="330"/>
      <c r="F53" s="328"/>
      <c r="G53" s="357"/>
      <c r="H53" s="836" t="s">
        <v>313</v>
      </c>
      <c r="I53" s="833" t="s">
        <v>314</v>
      </c>
      <c r="J53" s="833" t="s">
        <v>315</v>
      </c>
      <c r="K53" s="834"/>
      <c r="L53" s="835"/>
      <c r="N53" s="352"/>
      <c r="O53" s="358" t="s">
        <v>365</v>
      </c>
      <c r="P53" s="339">
        <v>408</v>
      </c>
      <c r="Q53" s="343">
        <v>702</v>
      </c>
      <c r="R53" s="327">
        <v>282</v>
      </c>
      <c r="S53" s="339">
        <v>420</v>
      </c>
      <c r="T53" s="357"/>
      <c r="U53" s="358" t="s">
        <v>388</v>
      </c>
      <c r="V53" s="339">
        <v>583</v>
      </c>
      <c r="W53" s="343">
        <v>1167</v>
      </c>
      <c r="X53" s="327">
        <v>561</v>
      </c>
      <c r="Y53" s="339">
        <v>606</v>
      </c>
      <c r="Z53" s="357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</row>
    <row r="54" spans="1:37" ht="17.25" customHeight="1" thickBot="1">
      <c r="A54" s="329"/>
      <c r="B54" s="362" t="s">
        <v>347</v>
      </c>
      <c r="C54" s="383">
        <f>SUM(C43:C53)</f>
        <v>3642</v>
      </c>
      <c r="D54" s="383">
        <f>SUM(D43:D53)</f>
        <v>7823</v>
      </c>
      <c r="E54" s="383">
        <f>SUM(E43:E53)</f>
        <v>3544</v>
      </c>
      <c r="F54" s="364">
        <f>SUM(F43:F53)</f>
        <v>4279</v>
      </c>
      <c r="H54" s="837"/>
      <c r="I54" s="838"/>
      <c r="J54" s="354" t="s">
        <v>4</v>
      </c>
      <c r="K54" s="354" t="s">
        <v>5</v>
      </c>
      <c r="L54" s="355" t="s">
        <v>6</v>
      </c>
      <c r="N54" s="352"/>
      <c r="O54" s="358" t="s">
        <v>949</v>
      </c>
      <c r="P54" s="339">
        <v>383</v>
      </c>
      <c r="Q54" s="343">
        <v>641</v>
      </c>
      <c r="R54" s="327">
        <v>269</v>
      </c>
      <c r="S54" s="339">
        <v>372</v>
      </c>
      <c r="T54" s="357"/>
      <c r="U54" s="358" t="s">
        <v>391</v>
      </c>
      <c r="V54" s="339">
        <v>406</v>
      </c>
      <c r="W54" s="343">
        <v>836</v>
      </c>
      <c r="X54" s="327">
        <v>388</v>
      </c>
      <c r="Y54" s="339">
        <v>448</v>
      </c>
      <c r="Z54" s="357"/>
      <c r="AA54" s="361"/>
      <c r="AB54" s="361"/>
      <c r="AC54" s="361"/>
      <c r="AD54" s="361"/>
      <c r="AE54" s="361"/>
      <c r="AF54" s="352"/>
      <c r="AG54" s="352"/>
      <c r="AH54" s="352"/>
      <c r="AI54" s="352"/>
      <c r="AJ54" s="352"/>
      <c r="AK54" s="352"/>
    </row>
    <row r="55" spans="1:37" ht="17.25" customHeight="1">
      <c r="A55" s="329"/>
      <c r="H55" s="359" t="s">
        <v>459</v>
      </c>
      <c r="I55" s="339">
        <v>323</v>
      </c>
      <c r="J55" s="341">
        <v>683</v>
      </c>
      <c r="K55" s="341">
        <v>307</v>
      </c>
      <c r="L55" s="342">
        <v>376</v>
      </c>
      <c r="N55" s="352"/>
      <c r="O55" s="358" t="s">
        <v>372</v>
      </c>
      <c r="P55" s="339">
        <v>435</v>
      </c>
      <c r="Q55" s="343">
        <v>843</v>
      </c>
      <c r="R55" s="327">
        <v>370</v>
      </c>
      <c r="S55" s="339">
        <v>473</v>
      </c>
      <c r="T55" s="357"/>
      <c r="U55" s="358" t="s">
        <v>393</v>
      </c>
      <c r="V55" s="339">
        <v>385</v>
      </c>
      <c r="W55" s="343">
        <v>811</v>
      </c>
      <c r="X55" s="327">
        <v>375</v>
      </c>
      <c r="Y55" s="339">
        <v>436</v>
      </c>
      <c r="Z55" s="357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</row>
    <row r="56" spans="1:37" ht="17.25" customHeight="1" thickBot="1">
      <c r="A56" s="329"/>
      <c r="B56" s="351" t="s">
        <v>458</v>
      </c>
      <c r="F56" s="329"/>
      <c r="H56" s="358" t="s">
        <v>461</v>
      </c>
      <c r="I56" s="339">
        <v>381</v>
      </c>
      <c r="J56" s="327">
        <v>804</v>
      </c>
      <c r="K56" s="327">
        <v>365</v>
      </c>
      <c r="L56" s="342">
        <v>439</v>
      </c>
      <c r="M56" s="329"/>
      <c r="N56" s="352"/>
      <c r="O56" s="358" t="s">
        <v>374</v>
      </c>
      <c r="P56" s="339">
        <v>194</v>
      </c>
      <c r="Q56" s="343">
        <v>329</v>
      </c>
      <c r="R56" s="327">
        <v>140</v>
      </c>
      <c r="S56" s="339">
        <v>189</v>
      </c>
      <c r="T56" s="357"/>
      <c r="U56" s="358" t="s">
        <v>396</v>
      </c>
      <c r="V56" s="339">
        <v>160</v>
      </c>
      <c r="W56" s="343">
        <v>361</v>
      </c>
      <c r="X56" s="327">
        <v>168</v>
      </c>
      <c r="Y56" s="339">
        <v>193</v>
      </c>
      <c r="Z56" s="357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</row>
    <row r="57" spans="1:37" ht="17.25" customHeight="1">
      <c r="A57" s="329"/>
      <c r="B57" s="836" t="s">
        <v>313</v>
      </c>
      <c r="C57" s="833" t="s">
        <v>314</v>
      </c>
      <c r="D57" s="833" t="s">
        <v>315</v>
      </c>
      <c r="E57" s="834"/>
      <c r="F57" s="835"/>
      <c r="H57" s="358" t="s">
        <v>463</v>
      </c>
      <c r="I57" s="339">
        <v>831</v>
      </c>
      <c r="J57" s="327">
        <v>1663</v>
      </c>
      <c r="K57" s="327">
        <v>760</v>
      </c>
      <c r="L57" s="342">
        <v>903</v>
      </c>
      <c r="M57" s="329"/>
      <c r="N57" s="352"/>
      <c r="O57" s="358" t="s">
        <v>377</v>
      </c>
      <c r="P57" s="339">
        <v>189</v>
      </c>
      <c r="Q57" s="343">
        <v>358</v>
      </c>
      <c r="R57" s="327">
        <v>146</v>
      </c>
      <c r="S57" s="339">
        <v>212</v>
      </c>
      <c r="T57" s="357"/>
      <c r="U57" s="360"/>
      <c r="V57" s="319"/>
      <c r="W57" s="335"/>
      <c r="X57" s="319"/>
      <c r="Z57" s="357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</row>
    <row r="58" spans="1:37" ht="17.25" customHeight="1" thickBot="1">
      <c r="A58" s="329"/>
      <c r="B58" s="837"/>
      <c r="C58" s="838"/>
      <c r="D58" s="381" t="s">
        <v>4</v>
      </c>
      <c r="E58" s="354" t="s">
        <v>5</v>
      </c>
      <c r="F58" s="355" t="s">
        <v>6</v>
      </c>
      <c r="H58" s="358" t="s">
        <v>467</v>
      </c>
      <c r="I58" s="339">
        <v>296</v>
      </c>
      <c r="J58" s="327">
        <v>666</v>
      </c>
      <c r="K58" s="327">
        <v>316</v>
      </c>
      <c r="L58" s="342">
        <v>350</v>
      </c>
      <c r="M58" s="329"/>
      <c r="N58" s="352"/>
      <c r="O58" s="358" t="s">
        <v>381</v>
      </c>
      <c r="P58" s="339">
        <v>172</v>
      </c>
      <c r="Q58" s="343">
        <v>337</v>
      </c>
      <c r="R58" s="327">
        <v>152</v>
      </c>
      <c r="S58" s="339">
        <v>185</v>
      </c>
      <c r="T58" s="357"/>
      <c r="U58" s="362" t="s">
        <v>347</v>
      </c>
      <c r="V58" s="363">
        <f>SUM(V48:V57)</f>
        <v>3900</v>
      </c>
      <c r="W58" s="363">
        <f>SUM(W48:W57)</f>
        <v>8092</v>
      </c>
      <c r="X58" s="363">
        <f>SUM(X48:X57)</f>
        <v>3726</v>
      </c>
      <c r="Y58" s="364">
        <f>SUM(Y48:Y57)</f>
        <v>4366</v>
      </c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</row>
    <row r="59" spans="1:37" ht="17.25" customHeight="1">
      <c r="A59" s="329"/>
      <c r="B59" s="359" t="s">
        <v>466</v>
      </c>
      <c r="C59" s="339">
        <v>1558</v>
      </c>
      <c r="D59" s="340">
        <v>3314</v>
      </c>
      <c r="E59" s="341">
        <v>1481</v>
      </c>
      <c r="F59" s="342">
        <v>1833</v>
      </c>
      <c r="G59" s="329"/>
      <c r="H59" s="358" t="s">
        <v>470</v>
      </c>
      <c r="I59" s="339">
        <v>389</v>
      </c>
      <c r="J59" s="327">
        <v>824</v>
      </c>
      <c r="K59" s="327">
        <v>382</v>
      </c>
      <c r="L59" s="342">
        <v>442</v>
      </c>
      <c r="M59" s="329"/>
      <c r="N59" s="352"/>
      <c r="O59" s="358" t="s">
        <v>384</v>
      </c>
      <c r="P59" s="339">
        <v>194</v>
      </c>
      <c r="Q59" s="343">
        <v>367</v>
      </c>
      <c r="R59" s="327">
        <v>165</v>
      </c>
      <c r="S59" s="339">
        <v>202</v>
      </c>
      <c r="T59" s="357"/>
      <c r="U59" s="361"/>
      <c r="V59" s="365"/>
      <c r="W59" s="365"/>
      <c r="X59" s="365"/>
      <c r="Y59" s="365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</row>
    <row r="60" spans="1:37" ht="17.25" customHeight="1" thickBot="1">
      <c r="A60" s="329"/>
      <c r="B60" s="358" t="s">
        <v>469</v>
      </c>
      <c r="C60" s="339">
        <v>1348</v>
      </c>
      <c r="D60" s="343">
        <v>2589</v>
      </c>
      <c r="E60" s="327">
        <v>1187</v>
      </c>
      <c r="F60" s="342">
        <v>1402</v>
      </c>
      <c r="G60" s="329"/>
      <c r="H60" s="358" t="s">
        <v>472</v>
      </c>
      <c r="I60" s="339">
        <v>393</v>
      </c>
      <c r="J60" s="327">
        <v>737</v>
      </c>
      <c r="K60" s="327">
        <v>374</v>
      </c>
      <c r="L60" s="342">
        <v>363</v>
      </c>
      <c r="M60" s="329"/>
      <c r="N60" s="352"/>
      <c r="O60" s="358" t="s">
        <v>386</v>
      </c>
      <c r="P60" s="339">
        <v>291</v>
      </c>
      <c r="Q60" s="343">
        <v>529</v>
      </c>
      <c r="R60" s="327">
        <v>216</v>
      </c>
      <c r="S60" s="339">
        <v>313</v>
      </c>
      <c r="T60" s="357"/>
      <c r="AA60" s="352"/>
      <c r="AB60" s="352"/>
      <c r="AC60" s="352"/>
      <c r="AD60" s="352"/>
      <c r="AE60" s="352"/>
      <c r="AF60" s="352"/>
      <c r="AG60" s="352"/>
      <c r="AH60" s="352"/>
      <c r="AI60" s="352"/>
      <c r="AJ60" s="827" t="s">
        <v>950</v>
      </c>
      <c r="AK60" s="828"/>
    </row>
    <row r="61" spans="1:25" ht="17.25" customHeight="1" thickBot="1" thickTop="1">
      <c r="A61" s="329"/>
      <c r="B61" s="360" t="s">
        <v>471</v>
      </c>
      <c r="C61" s="339">
        <v>2936</v>
      </c>
      <c r="D61" s="344">
        <v>6628</v>
      </c>
      <c r="E61" s="330">
        <v>3365</v>
      </c>
      <c r="F61" s="342">
        <v>3263</v>
      </c>
      <c r="G61" s="329"/>
      <c r="H61" s="360"/>
      <c r="I61" s="319"/>
      <c r="J61" s="329"/>
      <c r="K61" s="319"/>
      <c r="L61" s="379"/>
      <c r="M61" s="329"/>
      <c r="N61" s="352"/>
      <c r="O61" s="358" t="s">
        <v>389</v>
      </c>
      <c r="P61" s="339">
        <v>255</v>
      </c>
      <c r="Q61" s="384">
        <v>522</v>
      </c>
      <c r="R61" s="385">
        <v>226</v>
      </c>
      <c r="S61" s="339">
        <v>296</v>
      </c>
      <c r="T61" s="357"/>
      <c r="U61" s="852" t="s">
        <v>464</v>
      </c>
      <c r="V61" s="853"/>
      <c r="W61" s="853"/>
      <c r="X61" s="853"/>
      <c r="Y61" s="854"/>
    </row>
    <row r="62" spans="1:25" ht="17.25" customHeight="1" thickBot="1">
      <c r="A62" s="329"/>
      <c r="B62" s="362" t="s">
        <v>347</v>
      </c>
      <c r="C62" s="363">
        <f>SUM(C59:C61)</f>
        <v>5842</v>
      </c>
      <c r="D62" s="363">
        <f>SUM(D59:D61)</f>
        <v>12531</v>
      </c>
      <c r="E62" s="363">
        <f>SUM(E59:E61)</f>
        <v>6033</v>
      </c>
      <c r="F62" s="363">
        <f>SUM(F59:F61)</f>
        <v>6498</v>
      </c>
      <c r="H62" s="362" t="s">
        <v>347</v>
      </c>
      <c r="I62" s="363">
        <f>SUM(I55:I61)</f>
        <v>2613</v>
      </c>
      <c r="J62" s="363">
        <f>SUM(J55:J61)</f>
        <v>5377</v>
      </c>
      <c r="K62" s="363">
        <f>SUM(K55:K61)</f>
        <v>2504</v>
      </c>
      <c r="L62" s="364">
        <f>SUM(L55:L61)</f>
        <v>2873</v>
      </c>
      <c r="N62" s="352"/>
      <c r="O62" s="376" t="s">
        <v>347</v>
      </c>
      <c r="P62" s="377">
        <f>SUM(P51:P61)</f>
        <v>2825</v>
      </c>
      <c r="Q62" s="377">
        <f>SUM(Q51:Q61)</f>
        <v>5138</v>
      </c>
      <c r="R62" s="377">
        <f>SUM(R51:R61)</f>
        <v>2175</v>
      </c>
      <c r="S62" s="378">
        <f>SUM(S51:S61)</f>
        <v>2963</v>
      </c>
      <c r="U62" s="855"/>
      <c r="V62" s="856"/>
      <c r="W62" s="856"/>
      <c r="X62" s="856"/>
      <c r="Y62" s="857"/>
    </row>
    <row r="63" spans="1:25" ht="17.25" customHeight="1">
      <c r="A63" s="329"/>
      <c r="O63" s="386"/>
      <c r="P63" s="387"/>
      <c r="Q63" s="387"/>
      <c r="R63" s="387"/>
      <c r="S63" s="387"/>
      <c r="U63" s="353"/>
      <c r="V63" s="353"/>
      <c r="W63" s="353"/>
      <c r="X63" s="827" t="s">
        <v>950</v>
      </c>
      <c r="Y63" s="827"/>
    </row>
    <row r="64" spans="1:15" ht="19.5" customHeight="1">
      <c r="A64" s="329"/>
      <c r="B64" s="388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O64" s="389"/>
    </row>
    <row r="65" spans="1:15" ht="17.25" customHeight="1">
      <c r="A65" s="329"/>
      <c r="B65" s="350"/>
      <c r="C65" s="329"/>
      <c r="D65" s="329"/>
      <c r="E65" s="329"/>
      <c r="F65" s="329"/>
      <c r="G65" s="329"/>
      <c r="H65" s="851"/>
      <c r="I65" s="851"/>
      <c r="J65" s="851"/>
      <c r="K65" s="851"/>
      <c r="L65" s="851"/>
      <c r="O65" s="389"/>
    </row>
    <row r="66" spans="1:15" ht="17.25" customHeight="1">
      <c r="A66" s="329"/>
      <c r="B66" s="390"/>
      <c r="C66" s="329"/>
      <c r="D66" s="329"/>
      <c r="E66" s="329"/>
      <c r="F66" s="329"/>
      <c r="G66" s="329"/>
      <c r="H66" s="352"/>
      <c r="J66" s="352"/>
      <c r="K66" s="352"/>
      <c r="L66" s="352"/>
      <c r="O66" s="389"/>
    </row>
    <row r="67" spans="1:15" ht="17.25" customHeight="1">
      <c r="A67" s="329"/>
      <c r="B67" s="847"/>
      <c r="C67" s="847"/>
      <c r="D67" s="847"/>
      <c r="E67" s="848"/>
      <c r="F67" s="848"/>
      <c r="G67" s="329"/>
      <c r="H67" s="352"/>
      <c r="I67" s="352"/>
      <c r="J67" s="352"/>
      <c r="K67" s="352"/>
      <c r="L67" s="352"/>
      <c r="O67" s="389"/>
    </row>
    <row r="68" spans="1:15" ht="17.25" customHeight="1">
      <c r="A68" s="329"/>
      <c r="B68" s="847"/>
      <c r="C68" s="847"/>
      <c r="D68" s="352"/>
      <c r="E68" s="352"/>
      <c r="F68" s="352"/>
      <c r="G68" s="329"/>
      <c r="H68" s="352"/>
      <c r="I68" s="352"/>
      <c r="J68" s="352"/>
      <c r="K68" s="352"/>
      <c r="L68" s="352"/>
      <c r="O68" s="389"/>
    </row>
    <row r="69" spans="1:15" ht="17.25" customHeight="1">
      <c r="A69" s="329"/>
      <c r="B69" s="350"/>
      <c r="C69" s="329"/>
      <c r="D69" s="329"/>
      <c r="E69" s="329"/>
      <c r="F69" s="329"/>
      <c r="G69" s="329"/>
      <c r="H69" s="352"/>
      <c r="I69" s="352"/>
      <c r="J69" s="352"/>
      <c r="K69" s="352"/>
      <c r="L69" s="352"/>
      <c r="O69" s="389"/>
    </row>
    <row r="70" spans="1:15" ht="17.25" customHeight="1">
      <c r="A70" s="329"/>
      <c r="B70" s="350"/>
      <c r="C70" s="329"/>
      <c r="D70" s="329"/>
      <c r="E70" s="329"/>
      <c r="F70" s="329"/>
      <c r="G70" s="329"/>
      <c r="H70" s="352"/>
      <c r="I70" s="352"/>
      <c r="J70" s="352"/>
      <c r="K70" s="352"/>
      <c r="L70" s="352"/>
      <c r="O70" s="389"/>
    </row>
    <row r="71" spans="1:15" ht="17.25" customHeight="1">
      <c r="A71" s="329"/>
      <c r="B71" s="350"/>
      <c r="C71" s="329"/>
      <c r="D71" s="329"/>
      <c r="E71" s="329"/>
      <c r="F71" s="329"/>
      <c r="G71" s="329"/>
      <c r="H71" s="352"/>
      <c r="I71" s="352"/>
      <c r="J71" s="352"/>
      <c r="K71" s="352"/>
      <c r="L71" s="352"/>
      <c r="O71" s="389"/>
    </row>
    <row r="72" spans="1:15" ht="17.25" customHeight="1">
      <c r="A72" s="329"/>
      <c r="B72" s="350"/>
      <c r="C72" s="329"/>
      <c r="D72" s="329"/>
      <c r="E72" s="329"/>
      <c r="F72" s="329"/>
      <c r="G72" s="329"/>
      <c r="H72" s="352"/>
      <c r="I72" s="352"/>
      <c r="J72" s="352"/>
      <c r="K72" s="352"/>
      <c r="L72" s="352"/>
      <c r="O72" s="389"/>
    </row>
    <row r="73" spans="1:15" ht="17.25" customHeight="1">
      <c r="A73" s="329"/>
      <c r="B73" s="350"/>
      <c r="C73" s="329"/>
      <c r="D73" s="329"/>
      <c r="E73" s="329"/>
      <c r="F73" s="329"/>
      <c r="G73" s="329"/>
      <c r="H73" s="352"/>
      <c r="I73" s="352"/>
      <c r="J73" s="352"/>
      <c r="K73" s="352"/>
      <c r="L73" s="352"/>
      <c r="O73" s="389"/>
    </row>
    <row r="74" spans="1:15" ht="17.25" customHeight="1">
      <c r="A74" s="329"/>
      <c r="B74" s="350"/>
      <c r="C74" s="329"/>
      <c r="D74" s="329"/>
      <c r="E74" s="329"/>
      <c r="F74" s="329"/>
      <c r="G74" s="329"/>
      <c r="H74" s="352"/>
      <c r="I74" s="352"/>
      <c r="J74" s="352"/>
      <c r="K74" s="352"/>
      <c r="L74" s="352"/>
      <c r="O74" s="389"/>
    </row>
    <row r="75" spans="1:12" ht="17.25" customHeight="1">
      <c r="A75" s="329"/>
      <c r="B75" s="350"/>
      <c r="C75" s="329"/>
      <c r="D75" s="329"/>
      <c r="E75" s="329"/>
      <c r="F75" s="329"/>
      <c r="G75" s="329"/>
      <c r="H75" s="352"/>
      <c r="I75" s="352"/>
      <c r="J75" s="352"/>
      <c r="K75" s="352"/>
      <c r="L75" s="352"/>
    </row>
    <row r="76" spans="1:12" ht="17.25" customHeight="1">
      <c r="A76" s="329"/>
      <c r="B76" s="350"/>
      <c r="C76" s="329"/>
      <c r="D76" s="329"/>
      <c r="E76" s="329"/>
      <c r="F76" s="329"/>
      <c r="G76" s="329"/>
      <c r="H76" s="352"/>
      <c r="I76" s="352"/>
      <c r="J76" s="352"/>
      <c r="K76" s="352"/>
      <c r="L76" s="352"/>
    </row>
    <row r="77" spans="1:12" ht="17.25" customHeight="1">
      <c r="A77" s="329"/>
      <c r="B77" s="350"/>
      <c r="C77" s="329"/>
      <c r="D77" s="329"/>
      <c r="E77" s="329"/>
      <c r="F77" s="329"/>
      <c r="G77" s="329"/>
      <c r="H77" s="352"/>
      <c r="I77" s="352"/>
      <c r="J77" s="352"/>
      <c r="K77" s="352"/>
      <c r="L77" s="352"/>
    </row>
    <row r="78" spans="1:12" ht="17.25" customHeight="1">
      <c r="A78" s="329"/>
      <c r="B78" s="350"/>
      <c r="C78" s="329"/>
      <c r="D78" s="329"/>
      <c r="E78" s="329"/>
      <c r="F78" s="329"/>
      <c r="G78" s="329"/>
      <c r="H78" s="352"/>
      <c r="I78" s="352"/>
      <c r="J78" s="352"/>
      <c r="K78" s="352"/>
      <c r="L78" s="352"/>
    </row>
    <row r="79" spans="1:12" ht="17.25" customHeight="1">
      <c r="A79" s="329"/>
      <c r="B79" s="350"/>
      <c r="C79" s="329"/>
      <c r="D79" s="329"/>
      <c r="E79" s="329"/>
      <c r="F79" s="329"/>
      <c r="G79" s="329"/>
      <c r="H79" s="352"/>
      <c r="I79" s="352"/>
      <c r="J79" s="352"/>
      <c r="K79" s="352"/>
      <c r="L79" s="352"/>
    </row>
    <row r="80" spans="1:12" ht="17.25" customHeight="1">
      <c r="A80" s="329"/>
      <c r="B80" s="350"/>
      <c r="C80" s="329"/>
      <c r="D80" s="329"/>
      <c r="E80" s="329"/>
      <c r="F80" s="329"/>
      <c r="G80" s="329"/>
      <c r="H80" s="352"/>
      <c r="I80" s="352"/>
      <c r="J80" s="352"/>
      <c r="K80" s="352"/>
      <c r="L80" s="352"/>
    </row>
    <row r="81" spans="1:12" ht="17.25" customHeight="1">
      <c r="A81" s="329"/>
      <c r="B81" s="350"/>
      <c r="C81" s="329"/>
      <c r="D81" s="329"/>
      <c r="E81" s="329"/>
      <c r="F81" s="329"/>
      <c r="G81" s="329"/>
      <c r="H81" s="352"/>
      <c r="I81" s="352"/>
      <c r="J81" s="352"/>
      <c r="K81" s="352"/>
      <c r="L81" s="352"/>
    </row>
    <row r="82" spans="1:12" ht="17.25" customHeight="1">
      <c r="A82" s="329"/>
      <c r="B82" s="350"/>
      <c r="C82" s="329"/>
      <c r="D82" s="329"/>
      <c r="E82" s="329"/>
      <c r="F82" s="329"/>
      <c r="G82" s="329"/>
      <c r="H82" s="352"/>
      <c r="I82" s="352"/>
      <c r="J82" s="352"/>
      <c r="K82" s="352"/>
      <c r="L82" s="352"/>
    </row>
    <row r="83" spans="1:12" ht="17.25" customHeight="1">
      <c r="A83" s="329"/>
      <c r="B83" s="350"/>
      <c r="C83" s="329"/>
      <c r="D83" s="329"/>
      <c r="E83" s="329"/>
      <c r="F83" s="329"/>
      <c r="G83" s="329"/>
      <c r="H83" s="352"/>
      <c r="I83" s="352"/>
      <c r="J83" s="352"/>
      <c r="K83" s="352"/>
      <c r="L83" s="352"/>
    </row>
    <row r="84" spans="1:12" ht="17.25" customHeight="1">
      <c r="A84" s="329"/>
      <c r="B84" s="361"/>
      <c r="C84" s="365"/>
      <c r="D84" s="365"/>
      <c r="E84" s="365"/>
      <c r="F84" s="365"/>
      <c r="G84" s="329"/>
      <c r="H84" s="352"/>
      <c r="I84" s="352"/>
      <c r="J84" s="352"/>
      <c r="K84" s="352"/>
      <c r="L84" s="352"/>
    </row>
    <row r="85" spans="1:12" ht="17.25" customHeight="1">
      <c r="A85" s="329"/>
      <c r="B85" s="350"/>
      <c r="C85" s="329"/>
      <c r="D85" s="329"/>
      <c r="E85" s="329"/>
      <c r="F85" s="329"/>
      <c r="G85" s="329"/>
      <c r="H85" s="352"/>
      <c r="I85" s="352"/>
      <c r="J85" s="352"/>
      <c r="K85" s="352"/>
      <c r="L85" s="352"/>
    </row>
    <row r="86" spans="1:12" ht="17.25" customHeight="1">
      <c r="A86" s="329"/>
      <c r="B86" s="390"/>
      <c r="C86" s="329"/>
      <c r="D86" s="329"/>
      <c r="E86" s="329"/>
      <c r="F86" s="329"/>
      <c r="G86" s="329"/>
      <c r="H86" s="352"/>
      <c r="I86" s="352"/>
      <c r="J86" s="352"/>
      <c r="K86" s="352"/>
      <c r="L86" s="352"/>
    </row>
    <row r="87" spans="1:12" ht="17.25" customHeight="1">
      <c r="A87" s="329"/>
      <c r="B87" s="847"/>
      <c r="C87" s="847"/>
      <c r="D87" s="847"/>
      <c r="E87" s="848"/>
      <c r="F87" s="848"/>
      <c r="G87" s="329"/>
      <c r="H87" s="352"/>
      <c r="I87" s="352"/>
      <c r="J87" s="352"/>
      <c r="K87" s="352"/>
      <c r="L87" s="352"/>
    </row>
    <row r="88" spans="1:12" ht="17.25" customHeight="1">
      <c r="A88" s="329"/>
      <c r="B88" s="847"/>
      <c r="C88" s="847"/>
      <c r="D88" s="352"/>
      <c r="E88" s="352"/>
      <c r="F88" s="352"/>
      <c r="G88" s="329"/>
      <c r="H88" s="352"/>
      <c r="I88" s="352"/>
      <c r="J88" s="352"/>
      <c r="K88" s="352"/>
      <c r="L88" s="352"/>
    </row>
    <row r="89" spans="1:12" ht="17.25" customHeight="1">
      <c r="A89" s="329"/>
      <c r="B89" s="350"/>
      <c r="C89" s="329"/>
      <c r="D89" s="329"/>
      <c r="E89" s="329"/>
      <c r="F89" s="329"/>
      <c r="G89" s="329"/>
      <c r="H89" s="352"/>
      <c r="I89" s="352"/>
      <c r="J89" s="352"/>
      <c r="K89" s="352"/>
      <c r="L89" s="352"/>
    </row>
    <row r="90" spans="1:12" ht="17.25" customHeight="1">
      <c r="A90" s="329"/>
      <c r="B90" s="350"/>
      <c r="C90" s="329"/>
      <c r="D90" s="329"/>
      <c r="E90" s="329"/>
      <c r="F90" s="329"/>
      <c r="G90" s="329"/>
      <c r="H90" s="352"/>
      <c r="I90" s="352"/>
      <c r="J90" s="352"/>
      <c r="K90" s="352"/>
      <c r="L90" s="352"/>
    </row>
    <row r="91" spans="1:12" ht="17.25" customHeight="1">
      <c r="A91" s="329"/>
      <c r="B91" s="350"/>
      <c r="C91" s="329"/>
      <c r="D91" s="329"/>
      <c r="E91" s="329"/>
      <c r="F91" s="329"/>
      <c r="G91" s="329"/>
      <c r="H91" s="352"/>
      <c r="I91" s="352"/>
      <c r="J91" s="352"/>
      <c r="K91" s="352"/>
      <c r="L91" s="352"/>
    </row>
    <row r="92" spans="1:12" ht="17.25" customHeight="1">
      <c r="A92" s="329"/>
      <c r="B92" s="350"/>
      <c r="C92" s="329"/>
      <c r="D92" s="329"/>
      <c r="E92" s="329"/>
      <c r="F92" s="329"/>
      <c r="G92" s="329"/>
      <c r="H92" s="352"/>
      <c r="I92" s="352"/>
      <c r="J92" s="352"/>
      <c r="K92" s="352"/>
      <c r="L92" s="352"/>
    </row>
    <row r="93" spans="1:12" ht="17.25" customHeight="1">
      <c r="A93" s="329"/>
      <c r="B93" s="350"/>
      <c r="C93" s="329"/>
      <c r="D93" s="329"/>
      <c r="E93" s="329"/>
      <c r="F93" s="329"/>
      <c r="G93" s="329"/>
      <c r="H93" s="352"/>
      <c r="I93" s="352"/>
      <c r="J93" s="352"/>
      <c r="K93" s="352"/>
      <c r="L93" s="352"/>
    </row>
    <row r="94" spans="1:12" ht="17.25" customHeight="1">
      <c r="A94" s="329"/>
      <c r="B94" s="350"/>
      <c r="C94" s="329"/>
      <c r="D94" s="329"/>
      <c r="E94" s="329"/>
      <c r="F94" s="329"/>
      <c r="G94" s="329"/>
      <c r="H94" s="352"/>
      <c r="I94" s="352"/>
      <c r="J94" s="352"/>
      <c r="K94" s="352"/>
      <c r="L94" s="352"/>
    </row>
    <row r="95" spans="1:12" ht="17.25" customHeight="1">
      <c r="A95" s="329"/>
      <c r="B95" s="350"/>
      <c r="C95" s="329"/>
      <c r="D95" s="329"/>
      <c r="E95" s="329"/>
      <c r="F95" s="329"/>
      <c r="G95" s="329"/>
      <c r="H95" s="352"/>
      <c r="I95" s="352"/>
      <c r="J95" s="352"/>
      <c r="K95" s="352"/>
      <c r="L95" s="352"/>
    </row>
    <row r="96" spans="1:12" ht="17.25" customHeight="1">
      <c r="A96" s="329"/>
      <c r="B96" s="350"/>
      <c r="C96" s="329"/>
      <c r="D96" s="329"/>
      <c r="E96" s="329"/>
      <c r="F96" s="329"/>
      <c r="G96" s="329"/>
      <c r="H96" s="352"/>
      <c r="I96" s="352"/>
      <c r="J96" s="352"/>
      <c r="K96" s="352"/>
      <c r="L96" s="352"/>
    </row>
    <row r="97" spans="1:12" ht="17.25" customHeight="1">
      <c r="A97" s="329"/>
      <c r="B97" s="350"/>
      <c r="C97" s="329"/>
      <c r="D97" s="329"/>
      <c r="E97" s="329"/>
      <c r="F97" s="329"/>
      <c r="G97" s="329"/>
      <c r="H97" s="352"/>
      <c r="I97" s="352"/>
      <c r="J97" s="352"/>
      <c r="K97" s="352"/>
      <c r="L97" s="352"/>
    </row>
    <row r="98" spans="1:12" ht="17.25" customHeight="1">
      <c r="A98" s="329"/>
      <c r="B98" s="350"/>
      <c r="C98" s="329"/>
      <c r="D98" s="329"/>
      <c r="E98" s="329"/>
      <c r="F98" s="329"/>
      <c r="G98" s="329"/>
      <c r="H98" s="352"/>
      <c r="I98" s="352"/>
      <c r="J98" s="352"/>
      <c r="K98" s="352"/>
      <c r="L98" s="352"/>
    </row>
    <row r="99" spans="1:12" ht="17.25" customHeight="1">
      <c r="A99" s="329"/>
      <c r="B99" s="350"/>
      <c r="C99" s="329"/>
      <c r="D99" s="329"/>
      <c r="E99" s="329"/>
      <c r="F99" s="329"/>
      <c r="G99" s="329"/>
      <c r="H99" s="352"/>
      <c r="I99" s="352"/>
      <c r="J99" s="352"/>
      <c r="K99" s="352"/>
      <c r="L99" s="352"/>
    </row>
    <row r="100" spans="1:12" ht="17.25" customHeight="1">
      <c r="A100" s="329"/>
      <c r="B100" s="350"/>
      <c r="C100" s="329"/>
      <c r="D100" s="329"/>
      <c r="E100" s="329"/>
      <c r="F100" s="329"/>
      <c r="G100" s="329"/>
      <c r="H100" s="352"/>
      <c r="I100" s="352"/>
      <c r="J100" s="352"/>
      <c r="K100" s="352"/>
      <c r="L100" s="352"/>
    </row>
    <row r="101" spans="1:12" ht="17.25" customHeight="1">
      <c r="A101" s="329"/>
      <c r="B101" s="350"/>
      <c r="C101" s="329"/>
      <c r="D101" s="329"/>
      <c r="E101" s="329"/>
      <c r="F101" s="329"/>
      <c r="G101" s="329"/>
      <c r="H101" s="352"/>
      <c r="I101" s="352"/>
      <c r="J101" s="352"/>
      <c r="K101" s="352"/>
      <c r="L101" s="352"/>
    </row>
    <row r="102" spans="1:12" ht="17.25" customHeight="1">
      <c r="A102" s="329"/>
      <c r="B102" s="350"/>
      <c r="C102" s="329"/>
      <c r="D102" s="329"/>
      <c r="E102" s="329"/>
      <c r="F102" s="329"/>
      <c r="G102" s="329"/>
      <c r="H102" s="352"/>
      <c r="I102" s="352"/>
      <c r="J102" s="352"/>
      <c r="K102" s="352"/>
      <c r="L102" s="352"/>
    </row>
    <row r="103" spans="1:12" ht="17.25" customHeight="1">
      <c r="A103" s="329"/>
      <c r="B103" s="361"/>
      <c r="C103" s="365"/>
      <c r="D103" s="365"/>
      <c r="E103" s="365"/>
      <c r="F103" s="365"/>
      <c r="G103" s="329"/>
      <c r="H103" s="352"/>
      <c r="I103" s="352"/>
      <c r="J103" s="352"/>
      <c r="K103" s="352"/>
      <c r="L103" s="352"/>
    </row>
    <row r="104" spans="1:12" ht="17.25" customHeight="1">
      <c r="A104" s="329"/>
      <c r="B104" s="350"/>
      <c r="C104" s="329"/>
      <c r="D104" s="329"/>
      <c r="E104" s="329"/>
      <c r="F104" s="329"/>
      <c r="G104" s="329"/>
      <c r="H104" s="352"/>
      <c r="I104" s="352"/>
      <c r="J104" s="352"/>
      <c r="K104" s="352"/>
      <c r="L104" s="352"/>
    </row>
    <row r="105" spans="1:12" ht="17.25" customHeight="1">
      <c r="A105" s="329"/>
      <c r="B105" s="390"/>
      <c r="C105" s="329"/>
      <c r="D105" s="329"/>
      <c r="E105" s="329"/>
      <c r="F105" s="329"/>
      <c r="G105" s="329"/>
      <c r="H105" s="352"/>
      <c r="I105" s="352"/>
      <c r="J105" s="352"/>
      <c r="K105" s="352"/>
      <c r="L105" s="352"/>
    </row>
    <row r="106" spans="1:12" ht="17.25" customHeight="1">
      <c r="A106" s="329"/>
      <c r="B106" s="847"/>
      <c r="C106" s="847"/>
      <c r="D106" s="847"/>
      <c r="E106" s="848"/>
      <c r="F106" s="848"/>
      <c r="G106" s="329"/>
      <c r="H106" s="352"/>
      <c r="I106" s="352"/>
      <c r="J106" s="352"/>
      <c r="K106" s="352"/>
      <c r="L106" s="352"/>
    </row>
    <row r="107" spans="1:12" ht="17.25" customHeight="1">
      <c r="A107" s="329"/>
      <c r="B107" s="847"/>
      <c r="C107" s="847"/>
      <c r="D107" s="352"/>
      <c r="E107" s="352"/>
      <c r="F107" s="352"/>
      <c r="G107" s="329"/>
      <c r="H107" s="352"/>
      <c r="I107" s="352"/>
      <c r="J107" s="352"/>
      <c r="K107" s="352"/>
      <c r="L107" s="352"/>
    </row>
    <row r="108" spans="1:12" ht="17.25" customHeight="1">
      <c r="A108" s="329"/>
      <c r="B108" s="350"/>
      <c r="C108" s="329"/>
      <c r="D108" s="329"/>
      <c r="E108" s="329"/>
      <c r="F108" s="329"/>
      <c r="G108" s="329"/>
      <c r="H108" s="352"/>
      <c r="I108" s="352"/>
      <c r="J108" s="352"/>
      <c r="K108" s="352"/>
      <c r="L108" s="352"/>
    </row>
    <row r="109" spans="1:12" ht="17.25" customHeight="1">
      <c r="A109" s="329"/>
      <c r="B109" s="350"/>
      <c r="C109" s="329"/>
      <c r="D109" s="329"/>
      <c r="E109" s="329"/>
      <c r="F109" s="329"/>
      <c r="G109" s="329"/>
      <c r="H109" s="352"/>
      <c r="I109" s="352"/>
      <c r="J109" s="352"/>
      <c r="K109" s="352"/>
      <c r="L109" s="352"/>
    </row>
    <row r="110" spans="1:12" ht="17.25" customHeight="1">
      <c r="A110" s="329"/>
      <c r="B110" s="350"/>
      <c r="C110" s="329"/>
      <c r="D110" s="329"/>
      <c r="E110" s="329"/>
      <c r="F110" s="329"/>
      <c r="G110" s="329"/>
      <c r="H110" s="352"/>
      <c r="I110" s="352"/>
      <c r="J110" s="352"/>
      <c r="K110" s="352"/>
      <c r="L110" s="352"/>
    </row>
    <row r="111" spans="1:12" ht="17.25" customHeight="1">
      <c r="A111" s="329"/>
      <c r="B111" s="350"/>
      <c r="C111" s="329"/>
      <c r="D111" s="329"/>
      <c r="E111" s="329"/>
      <c r="F111" s="329"/>
      <c r="G111" s="329"/>
      <c r="H111" s="352"/>
      <c r="I111" s="352"/>
      <c r="J111" s="352"/>
      <c r="K111" s="352"/>
      <c r="L111" s="352"/>
    </row>
    <row r="112" spans="1:12" ht="17.25" customHeight="1">
      <c r="A112" s="329"/>
      <c r="B112" s="350"/>
      <c r="C112" s="329"/>
      <c r="D112" s="329"/>
      <c r="E112" s="329"/>
      <c r="F112" s="329"/>
      <c r="G112" s="329"/>
      <c r="H112" s="352"/>
      <c r="I112" s="352"/>
      <c r="J112" s="352"/>
      <c r="K112" s="352"/>
      <c r="L112" s="352"/>
    </row>
    <row r="113" spans="1:12" ht="17.25" customHeight="1">
      <c r="A113" s="329"/>
      <c r="B113" s="361"/>
      <c r="C113" s="365"/>
      <c r="D113" s="365"/>
      <c r="E113" s="365"/>
      <c r="F113" s="365"/>
      <c r="G113" s="329"/>
      <c r="H113" s="352"/>
      <c r="I113" s="352"/>
      <c r="J113" s="352"/>
      <c r="K113" s="352"/>
      <c r="L113" s="352"/>
    </row>
    <row r="114" spans="1:12" ht="17.25" customHeight="1">
      <c r="A114" s="329"/>
      <c r="B114" s="350"/>
      <c r="C114" s="329"/>
      <c r="D114" s="329"/>
      <c r="E114" s="329"/>
      <c r="F114" s="329"/>
      <c r="G114" s="329"/>
      <c r="H114" s="352"/>
      <c r="I114" s="352"/>
      <c r="J114" s="352"/>
      <c r="K114" s="352"/>
      <c r="L114" s="352"/>
    </row>
    <row r="115" spans="1:12" ht="17.25" customHeight="1">
      <c r="A115" s="329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</row>
    <row r="116" spans="1:12" ht="17.25" customHeight="1">
      <c r="A116" s="329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</row>
    <row r="117" spans="1:12" ht="17.25" customHeight="1">
      <c r="A117" s="329"/>
      <c r="B117" s="361"/>
      <c r="C117" s="361"/>
      <c r="D117" s="361"/>
      <c r="E117" s="361"/>
      <c r="F117" s="361"/>
      <c r="G117" s="352"/>
      <c r="H117" s="352"/>
      <c r="I117" s="352"/>
      <c r="J117" s="352"/>
      <c r="K117" s="352"/>
      <c r="L117" s="352"/>
    </row>
    <row r="118" spans="1:12" ht="17.25" customHeight="1">
      <c r="A118" s="329"/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</row>
    <row r="119" spans="1:12" ht="17.25" customHeight="1">
      <c r="A119" s="329"/>
      <c r="B119" s="352"/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</row>
    <row r="120" spans="1:12" ht="17.25" customHeight="1">
      <c r="A120" s="329"/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</row>
    <row r="121" spans="1:12" ht="17.25" customHeight="1">
      <c r="A121" s="329"/>
      <c r="B121" s="352"/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</row>
    <row r="122" spans="1:12" ht="17.25" customHeight="1">
      <c r="A122" s="329"/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</row>
    <row r="123" spans="1:12" ht="17.25" customHeight="1">
      <c r="A123" s="329"/>
      <c r="B123" s="352"/>
      <c r="C123" s="352"/>
      <c r="D123" s="352"/>
      <c r="E123" s="352"/>
      <c r="F123" s="352"/>
      <c r="G123" s="352"/>
      <c r="H123" s="352"/>
      <c r="I123" s="352"/>
      <c r="J123" s="352"/>
      <c r="K123" s="849"/>
      <c r="L123" s="850"/>
    </row>
    <row r="124" spans="2:12" ht="17.25" customHeight="1"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</row>
    <row r="125" spans="2:12" ht="17.25" customHeight="1">
      <c r="B125" s="352"/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</row>
  </sheetData>
  <sheetProtection/>
  <mergeCells count="73">
    <mergeCell ref="K123:L123"/>
    <mergeCell ref="B106:B107"/>
    <mergeCell ref="C106:C107"/>
    <mergeCell ref="D106:F106"/>
    <mergeCell ref="W35:Y35"/>
    <mergeCell ref="V46:V47"/>
    <mergeCell ref="H65:L65"/>
    <mergeCell ref="W46:Y46"/>
    <mergeCell ref="X63:Y63"/>
    <mergeCell ref="U61:Y62"/>
    <mergeCell ref="W19:Y19"/>
    <mergeCell ref="U35:U36"/>
    <mergeCell ref="V35:V36"/>
    <mergeCell ref="U46:U47"/>
    <mergeCell ref="Q26:S26"/>
    <mergeCell ref="J53:L53"/>
    <mergeCell ref="P49:P50"/>
    <mergeCell ref="P26:P27"/>
    <mergeCell ref="O49:O50"/>
    <mergeCell ref="U19:U20"/>
    <mergeCell ref="Q49:S49"/>
    <mergeCell ref="J21:L21"/>
    <mergeCell ref="V19:V20"/>
    <mergeCell ref="I34:I35"/>
    <mergeCell ref="J34:L34"/>
    <mergeCell ref="H21:H22"/>
    <mergeCell ref="I21:I22"/>
    <mergeCell ref="D67:F67"/>
    <mergeCell ref="O26:O27"/>
    <mergeCell ref="H53:H54"/>
    <mergeCell ref="I53:I54"/>
    <mergeCell ref="B28:B29"/>
    <mergeCell ref="C28:C29"/>
    <mergeCell ref="D28:F28"/>
    <mergeCell ref="B57:B58"/>
    <mergeCell ref="D57:F57"/>
    <mergeCell ref="U4:U5"/>
    <mergeCell ref="O4:O5"/>
    <mergeCell ref="I4:I5"/>
    <mergeCell ref="J4:L4"/>
    <mergeCell ref="H34:H35"/>
    <mergeCell ref="B87:B88"/>
    <mergeCell ref="C87:C88"/>
    <mergeCell ref="D87:F87"/>
    <mergeCell ref="B41:B42"/>
    <mergeCell ref="C41:C42"/>
    <mergeCell ref="D41:F41"/>
    <mergeCell ref="C57:C58"/>
    <mergeCell ref="B67:B68"/>
    <mergeCell ref="C67:C68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AA1:AK1"/>
    <mergeCell ref="AG3:AK3"/>
    <mergeCell ref="AA4:AA5"/>
    <mergeCell ref="AB4:AB5"/>
    <mergeCell ref="AC4:AE4"/>
    <mergeCell ref="Q4:S4"/>
    <mergeCell ref="V4:V5"/>
    <mergeCell ref="AJ60:AK60"/>
    <mergeCell ref="AA24:AA25"/>
    <mergeCell ref="AB24:AB25"/>
    <mergeCell ref="AC24:AE24"/>
    <mergeCell ref="AA43:AA44"/>
    <mergeCell ref="AB43:AB44"/>
    <mergeCell ref="AC43:AE43"/>
  </mergeCells>
  <printOptions horizontalCentered="1"/>
  <pageMargins left="0.2" right="0.2" top="0.3937007874015748" bottom="0.5905511811023623" header="0.5118110236220472" footer="0.5118110236220472"/>
  <pageSetup fitToWidth="3" horizontalDpi="600" verticalDpi="6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showGridLines="0" zoomScalePageLayoutView="0" workbookViewId="0" topLeftCell="A1">
      <selection activeCell="A1" sqref="A1:V1"/>
    </sheetView>
  </sheetViews>
  <sheetFormatPr defaultColWidth="4.125" defaultRowHeight="15" customHeight="1"/>
  <cols>
    <col min="1" max="1" width="5.125" style="419" customWidth="1"/>
    <col min="2" max="2" width="3.625" style="419" customWidth="1"/>
    <col min="3" max="3" width="3.125" style="419" customWidth="1"/>
    <col min="4" max="5" width="4.625" style="419" customWidth="1"/>
    <col min="6" max="6" width="3.125" style="419" customWidth="1"/>
    <col min="7" max="14" width="4.125" style="419" customWidth="1"/>
    <col min="15" max="15" width="4.875" style="419" customWidth="1"/>
    <col min="16" max="16" width="4.375" style="419" customWidth="1"/>
    <col min="17" max="18" width="5.00390625" style="419" customWidth="1"/>
    <col min="19" max="19" width="4.25390625" style="419" customWidth="1"/>
    <col min="20" max="22" width="4.125" style="419" customWidth="1"/>
    <col min="23" max="23" width="10.125" style="419" hidden="1" customWidth="1"/>
    <col min="24" max="16384" width="4.125" style="419" customWidth="1"/>
  </cols>
  <sheetData>
    <row r="1" spans="1:23" s="413" customFormat="1" ht="19.5" customHeight="1">
      <c r="A1" s="509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412"/>
    </row>
    <row r="2" spans="1:23" s="415" customFormat="1" ht="15.75" customHeight="1">
      <c r="A2" s="515" t="s">
        <v>935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414"/>
    </row>
    <row r="3" spans="1:23" ht="15" customHeight="1" thickBot="1">
      <c r="A3" s="416"/>
      <c r="B3" s="192"/>
      <c r="C3" s="192"/>
      <c r="D3" s="417"/>
      <c r="E3" s="418"/>
      <c r="F3" s="411"/>
      <c r="G3" s="411"/>
      <c r="H3" s="411"/>
      <c r="I3" s="192"/>
      <c r="W3" s="420"/>
    </row>
    <row r="4" spans="1:23" ht="15" customHeight="1">
      <c r="A4" s="498" t="s">
        <v>307</v>
      </c>
      <c r="B4" s="498"/>
      <c r="C4" s="511"/>
      <c r="D4" s="490" t="s">
        <v>3</v>
      </c>
      <c r="E4" s="491"/>
      <c r="F4" s="494" t="s">
        <v>308</v>
      </c>
      <c r="G4" s="495"/>
      <c r="H4" s="495"/>
      <c r="I4" s="495"/>
      <c r="J4" s="495"/>
      <c r="K4" s="495"/>
      <c r="L4" s="496"/>
      <c r="M4" s="488" t="s">
        <v>1</v>
      </c>
      <c r="N4" s="489"/>
      <c r="O4" s="497" t="s">
        <v>7</v>
      </c>
      <c r="P4" s="498"/>
      <c r="Q4" s="498"/>
      <c r="R4" s="498"/>
      <c r="S4" s="498"/>
      <c r="T4" s="498"/>
      <c r="U4" s="498"/>
      <c r="V4" s="498"/>
      <c r="W4" s="532" t="s">
        <v>947</v>
      </c>
    </row>
    <row r="5" spans="1:23" s="421" customFormat="1" ht="15" customHeight="1">
      <c r="A5" s="500"/>
      <c r="B5" s="500"/>
      <c r="C5" s="512"/>
      <c r="D5" s="492"/>
      <c r="E5" s="493"/>
      <c r="F5" s="506" t="s">
        <v>4</v>
      </c>
      <c r="G5" s="513"/>
      <c r="H5" s="507"/>
      <c r="I5" s="506" t="s">
        <v>5</v>
      </c>
      <c r="J5" s="507"/>
      <c r="K5" s="506" t="s">
        <v>6</v>
      </c>
      <c r="L5" s="507"/>
      <c r="M5" s="503" t="s">
        <v>117</v>
      </c>
      <c r="N5" s="504"/>
      <c r="O5" s="499"/>
      <c r="P5" s="500"/>
      <c r="Q5" s="500"/>
      <c r="R5" s="500"/>
      <c r="S5" s="500"/>
      <c r="T5" s="500"/>
      <c r="U5" s="500"/>
      <c r="V5" s="500"/>
      <c r="W5" s="532"/>
    </row>
    <row r="6" spans="1:23" s="315" customFormat="1" ht="15" customHeight="1">
      <c r="A6" s="403" t="s">
        <v>8</v>
      </c>
      <c r="B6" s="422" t="s">
        <v>587</v>
      </c>
      <c r="C6" s="403" t="s">
        <v>2</v>
      </c>
      <c r="D6" s="514">
        <v>6339</v>
      </c>
      <c r="E6" s="501"/>
      <c r="F6" s="501">
        <v>28647</v>
      </c>
      <c r="G6" s="501"/>
      <c r="H6" s="501"/>
      <c r="I6" s="501">
        <v>13789</v>
      </c>
      <c r="J6" s="501"/>
      <c r="K6" s="501">
        <v>14858</v>
      </c>
      <c r="L6" s="501"/>
      <c r="M6" s="501" t="s">
        <v>10</v>
      </c>
      <c r="N6" s="501"/>
      <c r="O6" s="502" t="s">
        <v>575</v>
      </c>
      <c r="P6" s="502"/>
      <c r="Q6" s="502"/>
      <c r="R6" s="502"/>
      <c r="S6" s="502"/>
      <c r="T6" s="502"/>
      <c r="U6" s="502"/>
      <c r="V6" s="502"/>
      <c r="W6" s="423"/>
    </row>
    <row r="7" spans="2:23" ht="15" customHeight="1">
      <c r="B7" s="422" t="s">
        <v>559</v>
      </c>
      <c r="D7" s="508">
        <v>8748</v>
      </c>
      <c r="E7" s="476"/>
      <c r="F7" s="476">
        <f>SUM(I7:L7)</f>
        <v>37529</v>
      </c>
      <c r="G7" s="476"/>
      <c r="H7" s="476"/>
      <c r="I7" s="476">
        <v>18022</v>
      </c>
      <c r="J7" s="476"/>
      <c r="K7" s="476">
        <v>19507</v>
      </c>
      <c r="L7" s="476"/>
      <c r="M7" s="476">
        <v>1712</v>
      </c>
      <c r="N7" s="476"/>
      <c r="O7" s="462" t="s">
        <v>118</v>
      </c>
      <c r="P7" s="462"/>
      <c r="Q7" s="462"/>
      <c r="R7" s="462"/>
      <c r="S7" s="462"/>
      <c r="T7" s="462"/>
      <c r="U7" s="462"/>
      <c r="V7" s="462"/>
      <c r="W7" s="420"/>
    </row>
    <row r="8" spans="1:23" ht="15" customHeight="1">
      <c r="A8" s="192" t="s">
        <v>9</v>
      </c>
      <c r="B8" s="424" t="s">
        <v>560</v>
      </c>
      <c r="C8" s="192" t="s">
        <v>581</v>
      </c>
      <c r="D8" s="508">
        <v>9489</v>
      </c>
      <c r="E8" s="476"/>
      <c r="F8" s="476">
        <f>SUM(I8:L8)</f>
        <v>43795</v>
      </c>
      <c r="G8" s="476"/>
      <c r="H8" s="476"/>
      <c r="I8" s="487">
        <v>21869</v>
      </c>
      <c r="J8" s="487"/>
      <c r="K8" s="487">
        <v>21926</v>
      </c>
      <c r="L8" s="487"/>
      <c r="M8" s="487">
        <v>2003</v>
      </c>
      <c r="N8" s="487"/>
      <c r="O8" s="462" t="s">
        <v>119</v>
      </c>
      <c r="P8" s="462"/>
      <c r="Q8" s="462"/>
      <c r="R8" s="462"/>
      <c r="S8" s="462"/>
      <c r="T8" s="462"/>
      <c r="U8" s="462"/>
      <c r="V8" s="462"/>
      <c r="W8" s="420"/>
    </row>
    <row r="9" spans="1:23" ht="15" customHeight="1">
      <c r="A9" s="192"/>
      <c r="B9" s="424" t="s">
        <v>561</v>
      </c>
      <c r="C9" s="192"/>
      <c r="D9" s="508">
        <v>13596</v>
      </c>
      <c r="E9" s="476"/>
      <c r="F9" s="476">
        <f>SUM(I9:L9)</f>
        <v>62346</v>
      </c>
      <c r="G9" s="476"/>
      <c r="H9" s="476"/>
      <c r="I9" s="487">
        <v>29730</v>
      </c>
      <c r="J9" s="487"/>
      <c r="K9" s="487">
        <v>32616</v>
      </c>
      <c r="L9" s="487"/>
      <c r="M9" s="487">
        <f>ROUND((F9/107.9),1)</f>
        <v>577.8</v>
      </c>
      <c r="N9" s="487"/>
      <c r="O9" s="462" t="s">
        <v>120</v>
      </c>
      <c r="P9" s="462"/>
      <c r="Q9" s="462"/>
      <c r="R9" s="462"/>
      <c r="S9" s="462"/>
      <c r="T9" s="462"/>
      <c r="U9" s="462"/>
      <c r="V9" s="462"/>
      <c r="W9" s="420"/>
    </row>
    <row r="10" spans="1:23" ht="15" customHeight="1">
      <c r="A10" s="192"/>
      <c r="B10" s="424" t="s">
        <v>562</v>
      </c>
      <c r="C10" s="192"/>
      <c r="D10" s="508">
        <v>13819</v>
      </c>
      <c r="E10" s="476"/>
      <c r="F10" s="476">
        <v>66756</v>
      </c>
      <c r="G10" s="476"/>
      <c r="H10" s="476"/>
      <c r="I10" s="487" t="s">
        <v>10</v>
      </c>
      <c r="J10" s="487"/>
      <c r="K10" s="487" t="s">
        <v>10</v>
      </c>
      <c r="L10" s="487"/>
      <c r="M10" s="487">
        <f>ROUND((F10/107.9),1)</f>
        <v>618.7</v>
      </c>
      <c r="N10" s="487"/>
      <c r="O10" s="462" t="s">
        <v>121</v>
      </c>
      <c r="P10" s="462"/>
      <c r="Q10" s="462"/>
      <c r="R10" s="462"/>
      <c r="S10" s="462"/>
      <c r="T10" s="462"/>
      <c r="U10" s="462"/>
      <c r="V10" s="462"/>
      <c r="W10" s="420"/>
    </row>
    <row r="11" spans="1:23" ht="15" customHeight="1">
      <c r="A11" s="192"/>
      <c r="B11" s="424" t="s">
        <v>563</v>
      </c>
      <c r="C11" s="192"/>
      <c r="D11" s="508">
        <v>23903</v>
      </c>
      <c r="E11" s="476"/>
      <c r="F11" s="476">
        <f>SUM(I11:L11)</f>
        <v>96685</v>
      </c>
      <c r="G11" s="476"/>
      <c r="H11" s="476"/>
      <c r="I11" s="487">
        <v>45223</v>
      </c>
      <c r="J11" s="487"/>
      <c r="K11" s="487">
        <v>51462</v>
      </c>
      <c r="L11" s="487"/>
      <c r="M11" s="487">
        <f>ROUND((F11/107.9),1)</f>
        <v>896.1</v>
      </c>
      <c r="N11" s="487"/>
      <c r="O11" s="462" t="s">
        <v>122</v>
      </c>
      <c r="P11" s="462"/>
      <c r="Q11" s="462"/>
      <c r="R11" s="462"/>
      <c r="S11" s="462"/>
      <c r="T11" s="462"/>
      <c r="U11" s="462"/>
      <c r="V11" s="462"/>
      <c r="W11" s="420"/>
    </row>
    <row r="12" spans="1:23" ht="15" customHeight="1">
      <c r="A12" s="192"/>
      <c r="B12" s="424" t="s">
        <v>564</v>
      </c>
      <c r="C12" s="192"/>
      <c r="D12" s="508">
        <v>22873</v>
      </c>
      <c r="E12" s="476"/>
      <c r="F12" s="476">
        <f>SUM(I12:L12)</f>
        <v>93033</v>
      </c>
      <c r="G12" s="476"/>
      <c r="H12" s="476"/>
      <c r="I12" s="487">
        <v>42331</v>
      </c>
      <c r="J12" s="487"/>
      <c r="K12" s="487">
        <v>50702</v>
      </c>
      <c r="L12" s="487"/>
      <c r="M12" s="487">
        <f>ROUND((F12/107.9),1)</f>
        <v>862.2</v>
      </c>
      <c r="N12" s="487"/>
      <c r="O12" s="462" t="s">
        <v>123</v>
      </c>
      <c r="P12" s="462"/>
      <c r="Q12" s="462"/>
      <c r="R12" s="462"/>
      <c r="S12" s="462"/>
      <c r="T12" s="462"/>
      <c r="U12" s="462"/>
      <c r="V12" s="462"/>
      <c r="W12" s="420"/>
    </row>
    <row r="13" spans="1:23" ht="15" customHeight="1">
      <c r="A13" s="192"/>
      <c r="B13" s="424" t="s">
        <v>565</v>
      </c>
      <c r="C13" s="192"/>
      <c r="D13" s="508">
        <v>24417</v>
      </c>
      <c r="E13" s="476"/>
      <c r="F13" s="476">
        <f aca="true" t="shared" si="0" ref="F13:F41">SUM(I13:L13)</f>
        <v>102330</v>
      </c>
      <c r="G13" s="476"/>
      <c r="H13" s="476"/>
      <c r="I13" s="487">
        <v>45845</v>
      </c>
      <c r="J13" s="487"/>
      <c r="K13" s="487">
        <v>56485</v>
      </c>
      <c r="L13" s="487"/>
      <c r="M13" s="487">
        <f>ROUND((F13/107.9),1)</f>
        <v>948.4</v>
      </c>
      <c r="N13" s="487"/>
      <c r="O13" s="462" t="s">
        <v>124</v>
      </c>
      <c r="P13" s="462"/>
      <c r="Q13" s="462"/>
      <c r="R13" s="462"/>
      <c r="S13" s="462"/>
      <c r="T13" s="462"/>
      <c r="U13" s="462"/>
      <c r="V13" s="462"/>
      <c r="W13" s="420"/>
    </row>
    <row r="14" spans="1:23" ht="15" customHeight="1">
      <c r="A14" s="192"/>
      <c r="B14" s="424" t="s">
        <v>566</v>
      </c>
      <c r="C14" s="192"/>
      <c r="D14" s="508">
        <v>27093</v>
      </c>
      <c r="E14" s="476"/>
      <c r="F14" s="476">
        <f t="shared" si="0"/>
        <v>107734</v>
      </c>
      <c r="G14" s="476"/>
      <c r="H14" s="476"/>
      <c r="I14" s="487">
        <v>48642</v>
      </c>
      <c r="J14" s="487"/>
      <c r="K14" s="487">
        <v>59092</v>
      </c>
      <c r="L14" s="487"/>
      <c r="M14" s="487">
        <f>ROUND((F14/124.64),1)</f>
        <v>864.4</v>
      </c>
      <c r="N14" s="487"/>
      <c r="O14" s="462" t="s">
        <v>125</v>
      </c>
      <c r="P14" s="462"/>
      <c r="Q14" s="462"/>
      <c r="R14" s="462"/>
      <c r="S14" s="462"/>
      <c r="T14" s="462"/>
      <c r="U14" s="462"/>
      <c r="V14" s="462"/>
      <c r="W14" s="420"/>
    </row>
    <row r="15" spans="1:23" ht="15" customHeight="1">
      <c r="A15" s="192"/>
      <c r="B15" s="424" t="s">
        <v>567</v>
      </c>
      <c r="C15" s="192"/>
      <c r="D15" s="508">
        <v>32709</v>
      </c>
      <c r="E15" s="476"/>
      <c r="F15" s="476">
        <f t="shared" si="0"/>
        <v>118938</v>
      </c>
      <c r="G15" s="476"/>
      <c r="H15" s="476"/>
      <c r="I15" s="487">
        <v>52977</v>
      </c>
      <c r="J15" s="487"/>
      <c r="K15" s="487">
        <v>65961</v>
      </c>
      <c r="L15" s="487"/>
      <c r="M15" s="476">
        <f>ROUND((F15/W15),1)</f>
        <v>954.3</v>
      </c>
      <c r="N15" s="476"/>
      <c r="O15" s="462" t="s">
        <v>126</v>
      </c>
      <c r="P15" s="462"/>
      <c r="Q15" s="462"/>
      <c r="R15" s="462"/>
      <c r="S15" s="462"/>
      <c r="T15" s="462"/>
      <c r="U15" s="462"/>
      <c r="V15" s="462"/>
      <c r="W15" s="425">
        <v>124.64</v>
      </c>
    </row>
    <row r="16" spans="1:23" ht="15" customHeight="1">
      <c r="A16" s="192"/>
      <c r="B16" s="424" t="s">
        <v>568</v>
      </c>
      <c r="C16" s="192"/>
      <c r="D16" s="508">
        <v>37987</v>
      </c>
      <c r="E16" s="476"/>
      <c r="F16" s="476">
        <f t="shared" si="0"/>
        <v>123786</v>
      </c>
      <c r="G16" s="476"/>
      <c r="H16" s="476"/>
      <c r="I16" s="487">
        <v>54687</v>
      </c>
      <c r="J16" s="487"/>
      <c r="K16" s="487">
        <v>69099</v>
      </c>
      <c r="L16" s="487"/>
      <c r="M16" s="476">
        <f aca="true" t="shared" si="1" ref="M16:M49">ROUND((F16/W16),1)</f>
        <v>992</v>
      </c>
      <c r="N16" s="476"/>
      <c r="O16" s="462" t="s">
        <v>127</v>
      </c>
      <c r="P16" s="462"/>
      <c r="Q16" s="462"/>
      <c r="R16" s="462"/>
      <c r="S16" s="462"/>
      <c r="T16" s="462"/>
      <c r="U16" s="462"/>
      <c r="V16" s="462"/>
      <c r="W16" s="425">
        <v>124.79</v>
      </c>
    </row>
    <row r="17" spans="1:23" ht="15" customHeight="1">
      <c r="A17" s="192"/>
      <c r="B17" s="424" t="s">
        <v>569</v>
      </c>
      <c r="C17" s="192"/>
      <c r="D17" s="508">
        <v>44171</v>
      </c>
      <c r="E17" s="476"/>
      <c r="F17" s="476">
        <f t="shared" si="0"/>
        <v>133894</v>
      </c>
      <c r="G17" s="476"/>
      <c r="H17" s="476"/>
      <c r="I17" s="487">
        <v>59967</v>
      </c>
      <c r="J17" s="487"/>
      <c r="K17" s="487">
        <v>73927</v>
      </c>
      <c r="L17" s="487"/>
      <c r="M17" s="476">
        <f t="shared" si="1"/>
        <v>1073</v>
      </c>
      <c r="N17" s="476"/>
      <c r="O17" s="462" t="s">
        <v>128</v>
      </c>
      <c r="P17" s="462"/>
      <c r="Q17" s="462"/>
      <c r="R17" s="462"/>
      <c r="S17" s="462"/>
      <c r="T17" s="462"/>
      <c r="U17" s="462"/>
      <c r="V17" s="462"/>
      <c r="W17" s="425">
        <v>124.79</v>
      </c>
    </row>
    <row r="18" spans="1:23" ht="15" customHeight="1">
      <c r="A18" s="192"/>
      <c r="B18" s="424" t="s">
        <v>570</v>
      </c>
      <c r="C18" s="192"/>
      <c r="D18" s="508">
        <v>46896</v>
      </c>
      <c r="E18" s="476"/>
      <c r="F18" s="476">
        <f t="shared" si="0"/>
        <v>134362</v>
      </c>
      <c r="G18" s="476"/>
      <c r="H18" s="476"/>
      <c r="I18" s="487">
        <v>60572</v>
      </c>
      <c r="J18" s="487"/>
      <c r="K18" s="487">
        <v>73790</v>
      </c>
      <c r="L18" s="487"/>
      <c r="M18" s="476">
        <f t="shared" si="1"/>
        <v>1076.7</v>
      </c>
      <c r="N18" s="476"/>
      <c r="O18" s="462" t="s">
        <v>11</v>
      </c>
      <c r="P18" s="462"/>
      <c r="Q18" s="462"/>
      <c r="R18" s="462"/>
      <c r="S18" s="462"/>
      <c r="T18" s="462"/>
      <c r="U18" s="462"/>
      <c r="V18" s="462"/>
      <c r="W18" s="425">
        <v>124.79</v>
      </c>
    </row>
    <row r="19" spans="1:23" ht="15" customHeight="1">
      <c r="A19" s="192"/>
      <c r="B19" s="424" t="s">
        <v>571</v>
      </c>
      <c r="C19" s="192"/>
      <c r="D19" s="508">
        <v>47563</v>
      </c>
      <c r="E19" s="476"/>
      <c r="F19" s="476">
        <f t="shared" si="0"/>
        <v>134954</v>
      </c>
      <c r="G19" s="476"/>
      <c r="H19" s="476"/>
      <c r="I19" s="487">
        <v>60837</v>
      </c>
      <c r="J19" s="487"/>
      <c r="K19" s="487">
        <v>74117</v>
      </c>
      <c r="L19" s="487"/>
      <c r="M19" s="476">
        <f t="shared" si="1"/>
        <v>1081.4</v>
      </c>
      <c r="N19" s="476"/>
      <c r="O19" s="462" t="s">
        <v>12</v>
      </c>
      <c r="P19" s="462"/>
      <c r="Q19" s="462"/>
      <c r="R19" s="462"/>
      <c r="S19" s="462"/>
      <c r="T19" s="462"/>
      <c r="U19" s="462"/>
      <c r="V19" s="462"/>
      <c r="W19" s="425">
        <v>124.79</v>
      </c>
    </row>
    <row r="20" spans="1:23" ht="15" customHeight="1">
      <c r="A20" s="192"/>
      <c r="B20" s="424" t="s">
        <v>572</v>
      </c>
      <c r="C20" s="192"/>
      <c r="D20" s="508">
        <v>47815</v>
      </c>
      <c r="E20" s="476"/>
      <c r="F20" s="476">
        <f t="shared" si="0"/>
        <v>135758</v>
      </c>
      <c r="G20" s="476"/>
      <c r="H20" s="476"/>
      <c r="I20" s="487">
        <v>61176</v>
      </c>
      <c r="J20" s="487"/>
      <c r="K20" s="487">
        <v>74582</v>
      </c>
      <c r="L20" s="487"/>
      <c r="M20" s="476">
        <f t="shared" si="1"/>
        <v>1087.7</v>
      </c>
      <c r="N20" s="476"/>
      <c r="O20" s="462" t="s">
        <v>13</v>
      </c>
      <c r="P20" s="462"/>
      <c r="Q20" s="462"/>
      <c r="R20" s="462"/>
      <c r="S20" s="462"/>
      <c r="T20" s="462"/>
      <c r="U20" s="462"/>
      <c r="V20" s="462"/>
      <c r="W20" s="425">
        <v>124.81</v>
      </c>
    </row>
    <row r="21" spans="1:23" ht="15" customHeight="1">
      <c r="A21" s="192"/>
      <c r="B21" s="424" t="s">
        <v>186</v>
      </c>
      <c r="C21" s="192"/>
      <c r="D21" s="508">
        <v>48129</v>
      </c>
      <c r="E21" s="476"/>
      <c r="F21" s="476">
        <f t="shared" si="0"/>
        <v>136437</v>
      </c>
      <c r="G21" s="476"/>
      <c r="H21" s="476"/>
      <c r="I21" s="487">
        <v>61484</v>
      </c>
      <c r="J21" s="487"/>
      <c r="K21" s="487">
        <v>74953</v>
      </c>
      <c r="L21" s="487"/>
      <c r="M21" s="476">
        <f t="shared" si="1"/>
        <v>1093</v>
      </c>
      <c r="N21" s="476"/>
      <c r="O21" s="462" t="s">
        <v>14</v>
      </c>
      <c r="P21" s="462"/>
      <c r="Q21" s="462"/>
      <c r="R21" s="462"/>
      <c r="S21" s="462"/>
      <c r="T21" s="462"/>
      <c r="U21" s="462"/>
      <c r="V21" s="462"/>
      <c r="W21" s="425">
        <v>124.83</v>
      </c>
    </row>
    <row r="22" spans="1:23" ht="15" customHeight="1">
      <c r="A22" s="192"/>
      <c r="B22" s="424" t="s">
        <v>190</v>
      </c>
      <c r="C22" s="192"/>
      <c r="D22" s="508">
        <v>48532</v>
      </c>
      <c r="E22" s="476"/>
      <c r="F22" s="476">
        <f t="shared" si="0"/>
        <v>136485</v>
      </c>
      <c r="G22" s="476"/>
      <c r="H22" s="476"/>
      <c r="I22" s="487">
        <v>61521</v>
      </c>
      <c r="J22" s="487"/>
      <c r="K22" s="487">
        <v>74964</v>
      </c>
      <c r="L22" s="487"/>
      <c r="M22" s="476">
        <f t="shared" si="1"/>
        <v>1092.9</v>
      </c>
      <c r="N22" s="476"/>
      <c r="O22" s="462" t="s">
        <v>129</v>
      </c>
      <c r="P22" s="462"/>
      <c r="Q22" s="462"/>
      <c r="R22" s="462"/>
      <c r="S22" s="462"/>
      <c r="T22" s="462"/>
      <c r="U22" s="462"/>
      <c r="V22" s="462"/>
      <c r="W22" s="425">
        <v>124.88</v>
      </c>
    </row>
    <row r="23" spans="1:23" ht="15" customHeight="1">
      <c r="A23" s="192"/>
      <c r="B23" s="424" t="s">
        <v>192</v>
      </c>
      <c r="C23" s="192"/>
      <c r="D23" s="508">
        <v>48652</v>
      </c>
      <c r="E23" s="476"/>
      <c r="F23" s="476">
        <f t="shared" si="0"/>
        <v>136449</v>
      </c>
      <c r="G23" s="476"/>
      <c r="H23" s="476"/>
      <c r="I23" s="487">
        <v>61489</v>
      </c>
      <c r="J23" s="487"/>
      <c r="K23" s="487">
        <v>74960</v>
      </c>
      <c r="L23" s="487"/>
      <c r="M23" s="476">
        <f t="shared" si="1"/>
        <v>1091.8</v>
      </c>
      <c r="N23" s="476"/>
      <c r="O23" s="477" t="s">
        <v>15</v>
      </c>
      <c r="P23" s="477"/>
      <c r="Q23" s="477"/>
      <c r="R23" s="477"/>
      <c r="S23" s="477"/>
      <c r="T23" s="477"/>
      <c r="U23" s="477"/>
      <c r="V23" s="477"/>
      <c r="W23" s="425">
        <v>124.98</v>
      </c>
    </row>
    <row r="24" spans="1:23" ht="15" customHeight="1">
      <c r="A24" s="192"/>
      <c r="B24" s="424" t="s">
        <v>193</v>
      </c>
      <c r="C24" s="192"/>
      <c r="D24" s="508">
        <v>48915</v>
      </c>
      <c r="E24" s="476"/>
      <c r="F24" s="476">
        <f t="shared" si="0"/>
        <v>135953</v>
      </c>
      <c r="G24" s="476"/>
      <c r="H24" s="476"/>
      <c r="I24" s="487">
        <v>61365</v>
      </c>
      <c r="J24" s="487"/>
      <c r="K24" s="487">
        <v>74588</v>
      </c>
      <c r="L24" s="487"/>
      <c r="M24" s="476">
        <f t="shared" si="1"/>
        <v>1086.9</v>
      </c>
      <c r="N24" s="476"/>
      <c r="O24" s="477" t="s">
        <v>16</v>
      </c>
      <c r="P24" s="477"/>
      <c r="Q24" s="477"/>
      <c r="R24" s="477"/>
      <c r="S24" s="477"/>
      <c r="T24" s="477"/>
      <c r="U24" s="477"/>
      <c r="V24" s="477"/>
      <c r="W24" s="425">
        <v>125.08</v>
      </c>
    </row>
    <row r="25" spans="1:23" ht="15" customHeight="1">
      <c r="A25" s="192"/>
      <c r="B25" s="424" t="s">
        <v>195</v>
      </c>
      <c r="C25" s="192"/>
      <c r="D25" s="508">
        <v>49048</v>
      </c>
      <c r="E25" s="476"/>
      <c r="F25" s="476">
        <f t="shared" si="0"/>
        <v>135441</v>
      </c>
      <c r="G25" s="476"/>
      <c r="H25" s="476"/>
      <c r="I25" s="487">
        <v>61094</v>
      </c>
      <c r="J25" s="487"/>
      <c r="K25" s="487">
        <v>74347</v>
      </c>
      <c r="L25" s="487"/>
      <c r="M25" s="476">
        <f t="shared" si="1"/>
        <v>1082.7</v>
      </c>
      <c r="N25" s="476"/>
      <c r="O25" s="477" t="s">
        <v>17</v>
      </c>
      <c r="P25" s="477"/>
      <c r="Q25" s="477"/>
      <c r="R25" s="477"/>
      <c r="S25" s="477"/>
      <c r="T25" s="477"/>
      <c r="U25" s="477"/>
      <c r="V25" s="477"/>
      <c r="W25" s="425">
        <v>125.09</v>
      </c>
    </row>
    <row r="26" spans="1:23" ht="15" customHeight="1">
      <c r="A26" s="96"/>
      <c r="B26" s="424" t="s">
        <v>197</v>
      </c>
      <c r="C26" s="192"/>
      <c r="D26" s="508">
        <v>49387</v>
      </c>
      <c r="E26" s="476"/>
      <c r="F26" s="476">
        <f t="shared" si="0"/>
        <v>134971</v>
      </c>
      <c r="G26" s="476"/>
      <c r="H26" s="476"/>
      <c r="I26" s="487">
        <v>60802</v>
      </c>
      <c r="J26" s="487"/>
      <c r="K26" s="487">
        <v>74169</v>
      </c>
      <c r="L26" s="487"/>
      <c r="M26" s="476">
        <f t="shared" si="1"/>
        <v>1079</v>
      </c>
      <c r="N26" s="476"/>
      <c r="O26" s="477" t="s">
        <v>18</v>
      </c>
      <c r="P26" s="477"/>
      <c r="Q26" s="477"/>
      <c r="R26" s="477"/>
      <c r="S26" s="477"/>
      <c r="T26" s="477"/>
      <c r="U26" s="477"/>
      <c r="V26" s="477"/>
      <c r="W26" s="425">
        <v>125.09</v>
      </c>
    </row>
    <row r="27" spans="1:23" ht="15" customHeight="1">
      <c r="A27" s="192"/>
      <c r="B27" s="424" t="s">
        <v>202</v>
      </c>
      <c r="C27" s="192"/>
      <c r="D27" s="508">
        <v>48844</v>
      </c>
      <c r="E27" s="476"/>
      <c r="F27" s="476">
        <f t="shared" si="0"/>
        <v>134775</v>
      </c>
      <c r="G27" s="476"/>
      <c r="H27" s="476"/>
      <c r="I27" s="487">
        <v>60753</v>
      </c>
      <c r="J27" s="487"/>
      <c r="K27" s="487">
        <v>74022</v>
      </c>
      <c r="L27" s="487"/>
      <c r="M27" s="476">
        <f t="shared" si="1"/>
        <v>1077.3</v>
      </c>
      <c r="N27" s="476"/>
      <c r="O27" s="477" t="s">
        <v>130</v>
      </c>
      <c r="P27" s="477"/>
      <c r="Q27" s="477"/>
      <c r="R27" s="477"/>
      <c r="S27" s="477"/>
      <c r="T27" s="477"/>
      <c r="U27" s="477"/>
      <c r="V27" s="477"/>
      <c r="W27" s="425">
        <v>125.1</v>
      </c>
    </row>
    <row r="28" spans="1:23" ht="15" customHeight="1">
      <c r="A28" s="192"/>
      <c r="B28" s="424" t="s">
        <v>204</v>
      </c>
      <c r="C28" s="192"/>
      <c r="D28" s="508">
        <v>48925</v>
      </c>
      <c r="E28" s="476"/>
      <c r="F28" s="476">
        <f t="shared" si="0"/>
        <v>134064</v>
      </c>
      <c r="G28" s="476"/>
      <c r="H28" s="476"/>
      <c r="I28" s="487">
        <v>60391</v>
      </c>
      <c r="J28" s="487"/>
      <c r="K28" s="487">
        <v>73673</v>
      </c>
      <c r="L28" s="487"/>
      <c r="M28" s="476">
        <f t="shared" si="1"/>
        <v>1070.3</v>
      </c>
      <c r="N28" s="476"/>
      <c r="O28" s="477" t="s">
        <v>19</v>
      </c>
      <c r="P28" s="477"/>
      <c r="Q28" s="477"/>
      <c r="R28" s="477"/>
      <c r="S28" s="477"/>
      <c r="T28" s="477"/>
      <c r="U28" s="477"/>
      <c r="V28" s="477"/>
      <c r="W28" s="425">
        <v>125.26</v>
      </c>
    </row>
    <row r="29" spans="1:23" ht="15" customHeight="1">
      <c r="A29" s="192"/>
      <c r="B29" s="424" t="s">
        <v>205</v>
      </c>
      <c r="C29" s="192"/>
      <c r="D29" s="508">
        <v>48527</v>
      </c>
      <c r="E29" s="476"/>
      <c r="F29" s="476">
        <f t="shared" si="0"/>
        <v>133458</v>
      </c>
      <c r="G29" s="476"/>
      <c r="H29" s="476"/>
      <c r="I29" s="487">
        <v>60005</v>
      </c>
      <c r="J29" s="487"/>
      <c r="K29" s="487">
        <v>73453</v>
      </c>
      <c r="L29" s="487"/>
      <c r="M29" s="476">
        <f t="shared" si="1"/>
        <v>1065.4</v>
      </c>
      <c r="N29" s="476"/>
      <c r="O29" s="477" t="s">
        <v>20</v>
      </c>
      <c r="P29" s="477"/>
      <c r="Q29" s="477"/>
      <c r="R29" s="477"/>
      <c r="S29" s="477"/>
      <c r="T29" s="477"/>
      <c r="U29" s="477"/>
      <c r="V29" s="477"/>
      <c r="W29" s="425">
        <v>125.26</v>
      </c>
    </row>
    <row r="30" spans="1:23" ht="15" customHeight="1">
      <c r="A30" s="192"/>
      <c r="B30" s="424" t="s">
        <v>207</v>
      </c>
      <c r="C30" s="192"/>
      <c r="D30" s="508">
        <v>48763</v>
      </c>
      <c r="E30" s="476"/>
      <c r="F30" s="476">
        <f t="shared" si="0"/>
        <v>132710</v>
      </c>
      <c r="G30" s="476"/>
      <c r="H30" s="476"/>
      <c r="I30" s="487">
        <v>59671</v>
      </c>
      <c r="J30" s="487"/>
      <c r="K30" s="487">
        <v>73039</v>
      </c>
      <c r="L30" s="487"/>
      <c r="M30" s="476">
        <f t="shared" si="1"/>
        <v>1060.7</v>
      </c>
      <c r="N30" s="476"/>
      <c r="O30" s="477" t="s">
        <v>21</v>
      </c>
      <c r="P30" s="477"/>
      <c r="Q30" s="477"/>
      <c r="R30" s="477"/>
      <c r="S30" s="477"/>
      <c r="T30" s="477"/>
      <c r="U30" s="477"/>
      <c r="V30" s="477"/>
      <c r="W30" s="425">
        <v>125.11</v>
      </c>
    </row>
    <row r="31" spans="1:23" ht="15" customHeight="1">
      <c r="A31" s="192" t="s">
        <v>22</v>
      </c>
      <c r="B31" s="424" t="s">
        <v>23</v>
      </c>
      <c r="C31" s="192" t="s">
        <v>581</v>
      </c>
      <c r="D31" s="508">
        <v>49231</v>
      </c>
      <c r="E31" s="476"/>
      <c r="F31" s="476">
        <f t="shared" si="0"/>
        <v>132270</v>
      </c>
      <c r="G31" s="476"/>
      <c r="H31" s="476"/>
      <c r="I31" s="487">
        <v>59607</v>
      </c>
      <c r="J31" s="487"/>
      <c r="K31" s="487">
        <v>72663</v>
      </c>
      <c r="L31" s="487"/>
      <c r="M31" s="476">
        <f t="shared" si="1"/>
        <v>1057.2</v>
      </c>
      <c r="N31" s="476"/>
      <c r="O31" s="477" t="s">
        <v>24</v>
      </c>
      <c r="P31" s="477"/>
      <c r="Q31" s="477"/>
      <c r="R31" s="477"/>
      <c r="S31" s="477"/>
      <c r="T31" s="477"/>
      <c r="U31" s="477"/>
      <c r="V31" s="477"/>
      <c r="W31" s="425">
        <v>125.11</v>
      </c>
    </row>
    <row r="32" spans="1:23" ht="15" customHeight="1">
      <c r="A32" s="192"/>
      <c r="B32" s="424" t="s">
        <v>573</v>
      </c>
      <c r="C32" s="192"/>
      <c r="D32" s="508">
        <v>49814</v>
      </c>
      <c r="E32" s="476"/>
      <c r="F32" s="476">
        <f t="shared" si="0"/>
        <v>130334</v>
      </c>
      <c r="G32" s="476"/>
      <c r="H32" s="476"/>
      <c r="I32" s="487">
        <v>58431</v>
      </c>
      <c r="J32" s="487"/>
      <c r="K32" s="487">
        <v>71903</v>
      </c>
      <c r="L32" s="487"/>
      <c r="M32" s="476">
        <f t="shared" si="1"/>
        <v>1041.8</v>
      </c>
      <c r="N32" s="476"/>
      <c r="O32" s="477" t="s">
        <v>131</v>
      </c>
      <c r="P32" s="477"/>
      <c r="Q32" s="477"/>
      <c r="R32" s="477"/>
      <c r="S32" s="477"/>
      <c r="T32" s="477"/>
      <c r="U32" s="477"/>
      <c r="V32" s="477"/>
      <c r="W32" s="425">
        <v>125.11</v>
      </c>
    </row>
    <row r="33" spans="1:23" ht="15" customHeight="1">
      <c r="A33" s="192"/>
      <c r="B33" s="424" t="s">
        <v>48</v>
      </c>
      <c r="C33" s="192"/>
      <c r="D33" s="508">
        <v>50120</v>
      </c>
      <c r="E33" s="476"/>
      <c r="F33" s="476">
        <f t="shared" si="0"/>
        <v>129977</v>
      </c>
      <c r="G33" s="476"/>
      <c r="H33" s="476"/>
      <c r="I33" s="487">
        <v>58170</v>
      </c>
      <c r="J33" s="487"/>
      <c r="K33" s="487">
        <v>71807</v>
      </c>
      <c r="L33" s="487"/>
      <c r="M33" s="476">
        <f t="shared" si="1"/>
        <v>1038.9</v>
      </c>
      <c r="N33" s="476"/>
      <c r="O33" s="477" t="s">
        <v>25</v>
      </c>
      <c r="P33" s="477"/>
      <c r="Q33" s="477"/>
      <c r="R33" s="477"/>
      <c r="S33" s="477"/>
      <c r="T33" s="477"/>
      <c r="U33" s="477"/>
      <c r="V33" s="477"/>
      <c r="W33" s="425">
        <v>125.11</v>
      </c>
    </row>
    <row r="34" spans="1:23" ht="15" customHeight="1">
      <c r="A34" s="192"/>
      <c r="B34" s="424" t="s">
        <v>49</v>
      </c>
      <c r="C34" s="192"/>
      <c r="D34" s="508">
        <v>50659</v>
      </c>
      <c r="E34" s="476"/>
      <c r="F34" s="476">
        <f t="shared" si="0"/>
        <v>129882</v>
      </c>
      <c r="G34" s="476"/>
      <c r="H34" s="476"/>
      <c r="I34" s="487">
        <v>58003</v>
      </c>
      <c r="J34" s="487"/>
      <c r="K34" s="487">
        <v>71879</v>
      </c>
      <c r="L34" s="487"/>
      <c r="M34" s="476">
        <f t="shared" si="1"/>
        <v>1038.1</v>
      </c>
      <c r="N34" s="476"/>
      <c r="O34" s="477" t="s">
        <v>26</v>
      </c>
      <c r="P34" s="477"/>
      <c r="Q34" s="477"/>
      <c r="R34" s="477"/>
      <c r="S34" s="477"/>
      <c r="T34" s="477"/>
      <c r="U34" s="477"/>
      <c r="V34" s="477"/>
      <c r="W34" s="425">
        <v>125.11</v>
      </c>
    </row>
    <row r="35" spans="1:23" ht="15" customHeight="1">
      <c r="A35" s="192"/>
      <c r="B35" s="424" t="s">
        <v>50</v>
      </c>
      <c r="C35" s="192"/>
      <c r="D35" s="508">
        <v>51108</v>
      </c>
      <c r="E35" s="476"/>
      <c r="F35" s="476">
        <f t="shared" si="0"/>
        <v>129441</v>
      </c>
      <c r="G35" s="476"/>
      <c r="H35" s="476"/>
      <c r="I35" s="487">
        <v>57807</v>
      </c>
      <c r="J35" s="487"/>
      <c r="K35" s="487">
        <v>71634</v>
      </c>
      <c r="L35" s="487"/>
      <c r="M35" s="476">
        <f t="shared" si="1"/>
        <v>1034.5</v>
      </c>
      <c r="N35" s="476"/>
      <c r="O35" s="477" t="s">
        <v>27</v>
      </c>
      <c r="P35" s="477"/>
      <c r="Q35" s="477"/>
      <c r="R35" s="477"/>
      <c r="S35" s="477"/>
      <c r="T35" s="477"/>
      <c r="U35" s="477"/>
      <c r="V35" s="477"/>
      <c r="W35" s="425">
        <v>125.13</v>
      </c>
    </row>
    <row r="36" spans="1:23" ht="15" customHeight="1">
      <c r="A36" s="192"/>
      <c r="B36" s="424" t="s">
        <v>51</v>
      </c>
      <c r="C36" s="192"/>
      <c r="D36" s="508">
        <v>51607</v>
      </c>
      <c r="E36" s="476"/>
      <c r="F36" s="476">
        <f t="shared" si="0"/>
        <v>129387</v>
      </c>
      <c r="G36" s="476"/>
      <c r="H36" s="476"/>
      <c r="I36" s="487">
        <v>57877</v>
      </c>
      <c r="J36" s="487"/>
      <c r="K36" s="487">
        <v>71510</v>
      </c>
      <c r="L36" s="487"/>
      <c r="M36" s="476">
        <f t="shared" si="1"/>
        <v>1034</v>
      </c>
      <c r="N36" s="476"/>
      <c r="O36" s="477" t="s">
        <v>28</v>
      </c>
      <c r="P36" s="477"/>
      <c r="Q36" s="477"/>
      <c r="R36" s="477"/>
      <c r="S36" s="477"/>
      <c r="T36" s="477"/>
      <c r="U36" s="477"/>
      <c r="V36" s="477"/>
      <c r="W36" s="425">
        <v>125.13</v>
      </c>
    </row>
    <row r="37" spans="1:23" ht="15" customHeight="1">
      <c r="A37" s="192"/>
      <c r="B37" s="424" t="s">
        <v>52</v>
      </c>
      <c r="C37" s="192"/>
      <c r="D37" s="508">
        <v>51453</v>
      </c>
      <c r="E37" s="476"/>
      <c r="F37" s="476">
        <f t="shared" si="0"/>
        <v>128255</v>
      </c>
      <c r="G37" s="476"/>
      <c r="H37" s="476"/>
      <c r="I37" s="487">
        <v>57376</v>
      </c>
      <c r="J37" s="487"/>
      <c r="K37" s="487">
        <v>70879</v>
      </c>
      <c r="L37" s="487"/>
      <c r="M37" s="476">
        <f t="shared" si="1"/>
        <v>1025</v>
      </c>
      <c r="N37" s="476"/>
      <c r="O37" s="477" t="s">
        <v>132</v>
      </c>
      <c r="P37" s="477"/>
      <c r="Q37" s="477"/>
      <c r="R37" s="477"/>
      <c r="S37" s="477"/>
      <c r="T37" s="477"/>
      <c r="U37" s="477"/>
      <c r="V37" s="477"/>
      <c r="W37" s="425">
        <v>125.13</v>
      </c>
    </row>
    <row r="38" spans="1:23" ht="15" customHeight="1">
      <c r="A38" s="192"/>
      <c r="B38" s="424" t="s">
        <v>53</v>
      </c>
      <c r="C38" s="192"/>
      <c r="D38" s="508">
        <v>51881</v>
      </c>
      <c r="E38" s="476"/>
      <c r="F38" s="476">
        <f t="shared" si="0"/>
        <v>127640</v>
      </c>
      <c r="G38" s="476"/>
      <c r="H38" s="476"/>
      <c r="I38" s="487">
        <v>56993</v>
      </c>
      <c r="J38" s="487"/>
      <c r="K38" s="487">
        <v>70647</v>
      </c>
      <c r="L38" s="487"/>
      <c r="M38" s="476">
        <f t="shared" si="1"/>
        <v>1020.1</v>
      </c>
      <c r="N38" s="476"/>
      <c r="O38" s="477" t="s">
        <v>29</v>
      </c>
      <c r="P38" s="477"/>
      <c r="Q38" s="477"/>
      <c r="R38" s="477"/>
      <c r="S38" s="477"/>
      <c r="T38" s="477"/>
      <c r="U38" s="477"/>
      <c r="V38" s="477"/>
      <c r="W38" s="425">
        <v>125.13</v>
      </c>
    </row>
    <row r="39" spans="1:23" ht="15" customHeight="1">
      <c r="A39" s="192"/>
      <c r="B39" s="424" t="s">
        <v>42</v>
      </c>
      <c r="C39" s="192"/>
      <c r="D39" s="508">
        <v>52368</v>
      </c>
      <c r="E39" s="476"/>
      <c r="F39" s="476">
        <f t="shared" si="0"/>
        <v>127486</v>
      </c>
      <c r="G39" s="476"/>
      <c r="H39" s="476"/>
      <c r="I39" s="487">
        <v>57009</v>
      </c>
      <c r="J39" s="487"/>
      <c r="K39" s="487">
        <v>70477</v>
      </c>
      <c r="L39" s="487"/>
      <c r="M39" s="476">
        <f t="shared" si="1"/>
        <v>1018.8</v>
      </c>
      <c r="N39" s="476"/>
      <c r="O39" s="477" t="s">
        <v>30</v>
      </c>
      <c r="P39" s="477"/>
      <c r="Q39" s="477"/>
      <c r="R39" s="477"/>
      <c r="S39" s="477"/>
      <c r="T39" s="477"/>
      <c r="U39" s="477"/>
      <c r="V39" s="477"/>
      <c r="W39" s="425">
        <v>125.13</v>
      </c>
    </row>
    <row r="40" spans="1:23" ht="15" customHeight="1">
      <c r="A40" s="192"/>
      <c r="B40" s="424" t="s">
        <v>43</v>
      </c>
      <c r="C40" s="192"/>
      <c r="D40" s="508">
        <v>52742</v>
      </c>
      <c r="E40" s="505"/>
      <c r="F40" s="476">
        <f t="shared" si="0"/>
        <v>127013</v>
      </c>
      <c r="G40" s="476"/>
      <c r="H40" s="476"/>
      <c r="I40" s="487">
        <v>56828</v>
      </c>
      <c r="J40" s="505"/>
      <c r="K40" s="487">
        <v>70185</v>
      </c>
      <c r="L40" s="505"/>
      <c r="M40" s="476">
        <f t="shared" si="1"/>
        <v>1015</v>
      </c>
      <c r="N40" s="476"/>
      <c r="O40" s="477" t="s">
        <v>31</v>
      </c>
      <c r="P40" s="478"/>
      <c r="Q40" s="478"/>
      <c r="R40" s="478"/>
      <c r="S40" s="478"/>
      <c r="T40" s="478"/>
      <c r="U40" s="478"/>
      <c r="V40" s="478"/>
      <c r="W40" s="425">
        <v>125.13</v>
      </c>
    </row>
    <row r="41" spans="1:23" ht="15" customHeight="1">
      <c r="A41" s="192"/>
      <c r="B41" s="424" t="s">
        <v>44</v>
      </c>
      <c r="C41" s="192"/>
      <c r="D41" s="508">
        <v>53075</v>
      </c>
      <c r="E41" s="505"/>
      <c r="F41" s="476">
        <f t="shared" si="0"/>
        <v>126553</v>
      </c>
      <c r="G41" s="476"/>
      <c r="H41" s="476"/>
      <c r="I41" s="487">
        <v>56618</v>
      </c>
      <c r="J41" s="505"/>
      <c r="K41" s="487">
        <v>69935</v>
      </c>
      <c r="L41" s="505"/>
      <c r="M41" s="476">
        <f t="shared" si="1"/>
        <v>1011.4</v>
      </c>
      <c r="N41" s="476"/>
      <c r="O41" s="477" t="s">
        <v>32</v>
      </c>
      <c r="P41" s="478"/>
      <c r="Q41" s="478"/>
      <c r="R41" s="478"/>
      <c r="S41" s="478"/>
      <c r="T41" s="478"/>
      <c r="U41" s="478"/>
      <c r="V41" s="478"/>
      <c r="W41" s="425">
        <v>125.13</v>
      </c>
    </row>
    <row r="42" spans="1:23" ht="15" customHeight="1">
      <c r="A42" s="192"/>
      <c r="B42" s="424" t="s">
        <v>45</v>
      </c>
      <c r="C42" s="192"/>
      <c r="D42" s="508">
        <v>52877</v>
      </c>
      <c r="E42" s="505"/>
      <c r="F42" s="476">
        <f>SUM(I42:L42)</f>
        <v>126523</v>
      </c>
      <c r="G42" s="476"/>
      <c r="H42" s="476"/>
      <c r="I42" s="487">
        <v>56905</v>
      </c>
      <c r="J42" s="505"/>
      <c r="K42" s="487">
        <v>69618</v>
      </c>
      <c r="L42" s="505"/>
      <c r="M42" s="476">
        <f t="shared" si="1"/>
        <v>1011.1</v>
      </c>
      <c r="N42" s="476"/>
      <c r="O42" s="477" t="s">
        <v>611</v>
      </c>
      <c r="P42" s="478"/>
      <c r="Q42" s="478"/>
      <c r="R42" s="478"/>
      <c r="S42" s="478"/>
      <c r="T42" s="478"/>
      <c r="U42" s="478"/>
      <c r="V42" s="478"/>
      <c r="W42" s="425">
        <v>125.13</v>
      </c>
    </row>
    <row r="43" spans="1:23" s="426" customFormat="1" ht="15" customHeight="1">
      <c r="A43" s="192"/>
      <c r="B43" s="424" t="s">
        <v>155</v>
      </c>
      <c r="C43" s="192"/>
      <c r="D43" s="508">
        <v>53931</v>
      </c>
      <c r="E43" s="505"/>
      <c r="F43" s="476">
        <f>SUM(I43:L43)</f>
        <v>126643</v>
      </c>
      <c r="G43" s="476"/>
      <c r="H43" s="476"/>
      <c r="I43" s="487">
        <v>57032</v>
      </c>
      <c r="J43" s="505"/>
      <c r="K43" s="487">
        <v>69611</v>
      </c>
      <c r="L43" s="505"/>
      <c r="M43" s="476">
        <f t="shared" si="1"/>
        <v>1012.1</v>
      </c>
      <c r="N43" s="476"/>
      <c r="O43" s="477" t="s">
        <v>535</v>
      </c>
      <c r="P43" s="478"/>
      <c r="Q43" s="478"/>
      <c r="R43" s="478"/>
      <c r="S43" s="478"/>
      <c r="T43" s="478"/>
      <c r="U43" s="478"/>
      <c r="V43" s="478"/>
      <c r="W43" s="425">
        <v>125.13</v>
      </c>
    </row>
    <row r="44" spans="1:23" s="426" customFormat="1" ht="15" customHeight="1">
      <c r="A44" s="192"/>
      <c r="B44" s="424" t="s">
        <v>157</v>
      </c>
      <c r="C44" s="427"/>
      <c r="D44" s="516">
        <v>54653</v>
      </c>
      <c r="E44" s="476"/>
      <c r="F44" s="476">
        <v>126738</v>
      </c>
      <c r="G44" s="476"/>
      <c r="H44" s="476"/>
      <c r="I44" s="476">
        <v>57178</v>
      </c>
      <c r="J44" s="476"/>
      <c r="K44" s="476">
        <v>69560</v>
      </c>
      <c r="L44" s="476"/>
      <c r="M44" s="476">
        <f t="shared" si="1"/>
        <v>1012.9</v>
      </c>
      <c r="N44" s="476"/>
      <c r="O44" s="477" t="s">
        <v>536</v>
      </c>
      <c r="P44" s="478"/>
      <c r="Q44" s="478"/>
      <c r="R44" s="478"/>
      <c r="S44" s="478"/>
      <c r="T44" s="478"/>
      <c r="U44" s="478"/>
      <c r="V44" s="478"/>
      <c r="W44" s="425">
        <v>125.13</v>
      </c>
    </row>
    <row r="45" spans="1:23" s="426" customFormat="1" ht="15" customHeight="1">
      <c r="A45" s="192"/>
      <c r="B45" s="424" t="s">
        <v>162</v>
      </c>
      <c r="C45" s="403"/>
      <c r="D45" s="516">
        <v>55467</v>
      </c>
      <c r="E45" s="476"/>
      <c r="F45" s="476">
        <v>126879</v>
      </c>
      <c r="G45" s="476"/>
      <c r="H45" s="476"/>
      <c r="I45" s="476">
        <v>57169</v>
      </c>
      <c r="J45" s="476"/>
      <c r="K45" s="476">
        <v>69710</v>
      </c>
      <c r="L45" s="476"/>
      <c r="M45" s="476">
        <f t="shared" si="1"/>
        <v>1014</v>
      </c>
      <c r="N45" s="476"/>
      <c r="O45" s="477" t="s">
        <v>538</v>
      </c>
      <c r="P45" s="478"/>
      <c r="Q45" s="478"/>
      <c r="R45" s="478"/>
      <c r="S45" s="478"/>
      <c r="T45" s="478"/>
      <c r="U45" s="478"/>
      <c r="V45" s="478"/>
      <c r="W45" s="425">
        <v>125.13</v>
      </c>
    </row>
    <row r="46" spans="1:23" s="426" customFormat="1" ht="15" customHeight="1">
      <c r="A46" s="192"/>
      <c r="B46" s="424" t="s">
        <v>164</v>
      </c>
      <c r="C46" s="403"/>
      <c r="D46" s="516">
        <v>56026</v>
      </c>
      <c r="E46" s="476"/>
      <c r="F46" s="476">
        <v>126692</v>
      </c>
      <c r="G46" s="476"/>
      <c r="H46" s="476"/>
      <c r="I46" s="476">
        <v>57079</v>
      </c>
      <c r="J46" s="476"/>
      <c r="K46" s="476">
        <v>69613</v>
      </c>
      <c r="L46" s="476"/>
      <c r="M46" s="476">
        <f t="shared" si="1"/>
        <v>1012.5</v>
      </c>
      <c r="N46" s="476"/>
      <c r="O46" s="477" t="s">
        <v>980</v>
      </c>
      <c r="P46" s="478"/>
      <c r="Q46" s="478"/>
      <c r="R46" s="478"/>
      <c r="S46" s="478"/>
      <c r="T46" s="478"/>
      <c r="U46" s="478"/>
      <c r="V46" s="478"/>
      <c r="W46" s="425">
        <v>125.13</v>
      </c>
    </row>
    <row r="47" spans="1:23" ht="15" customHeight="1">
      <c r="A47" s="192"/>
      <c r="B47" s="424" t="s">
        <v>165</v>
      </c>
      <c r="C47" s="403"/>
      <c r="D47" s="516">
        <v>55108</v>
      </c>
      <c r="E47" s="476"/>
      <c r="F47" s="476">
        <v>126959</v>
      </c>
      <c r="G47" s="476"/>
      <c r="H47" s="476"/>
      <c r="I47" s="476">
        <v>57392</v>
      </c>
      <c r="J47" s="476"/>
      <c r="K47" s="476">
        <v>69567</v>
      </c>
      <c r="L47" s="476"/>
      <c r="M47" s="476">
        <f t="shared" si="1"/>
        <v>1014.5</v>
      </c>
      <c r="N47" s="476"/>
      <c r="O47" s="477" t="s">
        <v>873</v>
      </c>
      <c r="P47" s="478"/>
      <c r="Q47" s="478"/>
      <c r="R47" s="478"/>
      <c r="S47" s="478"/>
      <c r="T47" s="478"/>
      <c r="U47" s="478"/>
      <c r="V47" s="478"/>
      <c r="W47" s="425">
        <v>125.14</v>
      </c>
    </row>
    <row r="48" spans="1:23" ht="15" customHeight="1">
      <c r="A48" s="403"/>
      <c r="B48" s="422" t="s">
        <v>874</v>
      </c>
      <c r="C48" s="403"/>
      <c r="D48" s="516">
        <v>55324</v>
      </c>
      <c r="E48" s="476"/>
      <c r="F48" s="476">
        <v>126781</v>
      </c>
      <c r="G48" s="476"/>
      <c r="H48" s="476"/>
      <c r="I48" s="476">
        <v>57488</v>
      </c>
      <c r="J48" s="476"/>
      <c r="K48" s="476">
        <v>69293</v>
      </c>
      <c r="L48" s="476"/>
      <c r="M48" s="476">
        <f t="shared" si="1"/>
        <v>1013.1</v>
      </c>
      <c r="N48" s="476"/>
      <c r="O48" s="462" t="s">
        <v>612</v>
      </c>
      <c r="P48" s="517"/>
      <c r="Q48" s="517"/>
      <c r="R48" s="517"/>
      <c r="S48" s="517"/>
      <c r="T48" s="517"/>
      <c r="U48" s="517"/>
      <c r="V48" s="517"/>
      <c r="W48" s="425">
        <v>125.14</v>
      </c>
    </row>
    <row r="49" spans="1:23" s="428" customFormat="1" ht="15" customHeight="1">
      <c r="A49" s="403"/>
      <c r="B49" s="422" t="s">
        <v>169</v>
      </c>
      <c r="C49" s="403"/>
      <c r="D49" s="516">
        <v>57181</v>
      </c>
      <c r="E49" s="476"/>
      <c r="F49" s="476">
        <v>127524</v>
      </c>
      <c r="G49" s="476"/>
      <c r="H49" s="476"/>
      <c r="I49" s="476">
        <v>57867</v>
      </c>
      <c r="J49" s="476"/>
      <c r="K49" s="476">
        <v>69657</v>
      </c>
      <c r="L49" s="476"/>
      <c r="M49" s="476">
        <f t="shared" si="1"/>
        <v>1019</v>
      </c>
      <c r="N49" s="476"/>
      <c r="O49" s="462" t="s">
        <v>875</v>
      </c>
      <c r="P49" s="475"/>
      <c r="Q49" s="475"/>
      <c r="R49" s="475"/>
      <c r="S49" s="475"/>
      <c r="T49" s="475"/>
      <c r="U49" s="475"/>
      <c r="V49" s="475"/>
      <c r="W49" s="425">
        <v>125.15</v>
      </c>
    </row>
    <row r="50" spans="1:23" s="164" customFormat="1" ht="15" customHeight="1" thickBot="1">
      <c r="A50" s="429"/>
      <c r="B50" s="430" t="s">
        <v>174</v>
      </c>
      <c r="C50" s="429"/>
      <c r="D50" s="518">
        <v>57605</v>
      </c>
      <c r="E50" s="459"/>
      <c r="F50" s="459">
        <f>SUM(I50:L50)</f>
        <v>127172</v>
      </c>
      <c r="G50" s="459"/>
      <c r="H50" s="459"/>
      <c r="I50" s="459">
        <v>57648</v>
      </c>
      <c r="J50" s="459"/>
      <c r="K50" s="459">
        <v>69524</v>
      </c>
      <c r="L50" s="459"/>
      <c r="M50" s="459">
        <f>ROUND((F50/W50),1)</f>
        <v>1016.2</v>
      </c>
      <c r="N50" s="459"/>
      <c r="O50" s="460" t="s">
        <v>959</v>
      </c>
      <c r="P50" s="461"/>
      <c r="Q50" s="461"/>
      <c r="R50" s="461"/>
      <c r="S50" s="461"/>
      <c r="T50" s="461"/>
      <c r="U50" s="461"/>
      <c r="V50" s="461"/>
      <c r="W50" s="425">
        <v>125.15</v>
      </c>
    </row>
    <row r="51" spans="1:22" s="154" customFormat="1" ht="17.25" customHeight="1">
      <c r="A51" s="462" t="s">
        <v>951</v>
      </c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203"/>
      <c r="T51" s="203"/>
      <c r="U51" s="203"/>
      <c r="V51" s="89" t="s">
        <v>952</v>
      </c>
    </row>
    <row r="52" spans="1:17" s="154" customFormat="1" ht="17.25" customHeight="1">
      <c r="A52" s="462" t="s">
        <v>953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</row>
    <row r="53" spans="1:17" s="154" customFormat="1" ht="17.2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</row>
    <row r="54" spans="1:22" s="431" customFormat="1" ht="17.25">
      <c r="A54" s="528" t="s">
        <v>936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</row>
    <row r="55" spans="1:22" s="431" customFormat="1" ht="15" customHeight="1" thickBot="1">
      <c r="A55" s="428"/>
      <c r="B55" s="432"/>
      <c r="C55" s="432"/>
      <c r="D55" s="432"/>
      <c r="E55" s="432"/>
      <c r="F55" s="432"/>
      <c r="G55" s="432"/>
      <c r="H55" s="433"/>
      <c r="I55" s="432"/>
      <c r="J55" s="432"/>
      <c r="K55" s="432"/>
      <c r="L55" s="432"/>
      <c r="M55" s="428"/>
      <c r="N55" s="428"/>
      <c r="O55" s="428"/>
      <c r="P55" s="428"/>
      <c r="Q55" s="465" t="s">
        <v>961</v>
      </c>
      <c r="R55" s="466"/>
      <c r="S55" s="466"/>
      <c r="T55" s="466"/>
      <c r="U55" s="466"/>
      <c r="V55" s="466"/>
    </row>
    <row r="56" spans="1:22" s="431" customFormat="1" ht="15" customHeight="1">
      <c r="A56" s="521" t="s">
        <v>537</v>
      </c>
      <c r="B56" s="521"/>
      <c r="C56" s="522"/>
      <c r="D56" s="521" t="s">
        <v>878</v>
      </c>
      <c r="E56" s="521"/>
      <c r="F56" s="521"/>
      <c r="G56" s="463" t="s">
        <v>5</v>
      </c>
      <c r="H56" s="471"/>
      <c r="I56" s="463" t="s">
        <v>6</v>
      </c>
      <c r="J56" s="471"/>
      <c r="K56" s="522" t="s">
        <v>33</v>
      </c>
      <c r="L56" s="471"/>
      <c r="M56" s="526" t="s">
        <v>34</v>
      </c>
      <c r="N56" s="527"/>
      <c r="O56" s="463" t="s">
        <v>962</v>
      </c>
      <c r="P56" s="471"/>
      <c r="Q56" s="530" t="s">
        <v>963</v>
      </c>
      <c r="R56" s="531"/>
      <c r="S56" s="463" t="s">
        <v>964</v>
      </c>
      <c r="T56" s="471"/>
      <c r="U56" s="463" t="s">
        <v>35</v>
      </c>
      <c r="V56" s="464"/>
    </row>
    <row r="57" spans="1:23" s="431" customFormat="1" ht="15" customHeight="1">
      <c r="A57" s="393" t="s">
        <v>580</v>
      </c>
      <c r="B57" s="394" t="s">
        <v>164</v>
      </c>
      <c r="C57" s="395" t="s">
        <v>840</v>
      </c>
      <c r="D57" s="523">
        <v>3285</v>
      </c>
      <c r="E57" s="524"/>
      <c r="F57" s="525"/>
      <c r="G57" s="474">
        <v>1419</v>
      </c>
      <c r="H57" s="472"/>
      <c r="I57" s="472">
        <v>1866</v>
      </c>
      <c r="J57" s="473"/>
      <c r="K57" s="474">
        <v>949</v>
      </c>
      <c r="L57" s="472"/>
      <c r="M57" s="472">
        <v>946</v>
      </c>
      <c r="N57" s="472"/>
      <c r="O57" s="472">
        <v>260</v>
      </c>
      <c r="P57" s="472"/>
      <c r="Q57" s="472">
        <v>129</v>
      </c>
      <c r="R57" s="472"/>
      <c r="S57" s="472">
        <v>139</v>
      </c>
      <c r="T57" s="472"/>
      <c r="U57" s="472">
        <v>862</v>
      </c>
      <c r="V57" s="472"/>
      <c r="W57" s="434"/>
    </row>
    <row r="58" spans="1:23" s="431" customFormat="1" ht="15" customHeight="1">
      <c r="A58" s="393"/>
      <c r="B58" s="394" t="s">
        <v>965</v>
      </c>
      <c r="C58" s="395"/>
      <c r="D58" s="467">
        <v>3439</v>
      </c>
      <c r="E58" s="468"/>
      <c r="F58" s="469"/>
      <c r="G58" s="470">
        <v>1514</v>
      </c>
      <c r="H58" s="458"/>
      <c r="I58" s="458">
        <v>1925</v>
      </c>
      <c r="J58" s="480"/>
      <c r="K58" s="470">
        <v>1018</v>
      </c>
      <c r="L58" s="458"/>
      <c r="M58" s="458">
        <v>945</v>
      </c>
      <c r="N58" s="458"/>
      <c r="O58" s="458">
        <v>217</v>
      </c>
      <c r="P58" s="458"/>
      <c r="Q58" s="458">
        <v>158</v>
      </c>
      <c r="R58" s="458"/>
      <c r="S58" s="458">
        <v>133</v>
      </c>
      <c r="T58" s="458"/>
      <c r="U58" s="458">
        <v>968</v>
      </c>
      <c r="V58" s="458"/>
      <c r="W58" s="434"/>
    </row>
    <row r="59" spans="1:23" s="431" customFormat="1" ht="15" customHeight="1">
      <c r="A59" s="393"/>
      <c r="B59" s="394" t="s">
        <v>966</v>
      </c>
      <c r="C59" s="395"/>
      <c r="D59" s="467">
        <v>3678</v>
      </c>
      <c r="E59" s="468"/>
      <c r="F59" s="469"/>
      <c r="G59" s="470">
        <v>1696</v>
      </c>
      <c r="H59" s="458"/>
      <c r="I59" s="458">
        <v>1982</v>
      </c>
      <c r="J59" s="480"/>
      <c r="K59" s="470">
        <v>1127</v>
      </c>
      <c r="L59" s="458"/>
      <c r="M59" s="458">
        <v>947</v>
      </c>
      <c r="N59" s="458"/>
      <c r="O59" s="458">
        <v>125</v>
      </c>
      <c r="P59" s="458"/>
      <c r="Q59" s="458">
        <v>162</v>
      </c>
      <c r="R59" s="458"/>
      <c r="S59" s="458">
        <v>164</v>
      </c>
      <c r="T59" s="458"/>
      <c r="U59" s="458">
        <v>1153</v>
      </c>
      <c r="V59" s="458"/>
      <c r="W59" s="434"/>
    </row>
    <row r="60" spans="1:23" s="431" customFormat="1" ht="15" customHeight="1">
      <c r="A60" s="393"/>
      <c r="B60" s="394" t="s">
        <v>967</v>
      </c>
      <c r="C60" s="394"/>
      <c r="D60" s="467">
        <v>4325</v>
      </c>
      <c r="E60" s="468"/>
      <c r="F60" s="468"/>
      <c r="G60" s="470">
        <v>1977</v>
      </c>
      <c r="H60" s="481"/>
      <c r="I60" s="458">
        <v>2348</v>
      </c>
      <c r="J60" s="484"/>
      <c r="K60" s="458">
        <v>1328</v>
      </c>
      <c r="L60" s="481"/>
      <c r="M60" s="458">
        <v>1140</v>
      </c>
      <c r="N60" s="458"/>
      <c r="O60" s="458">
        <v>145</v>
      </c>
      <c r="P60" s="481"/>
      <c r="Q60" s="458">
        <v>173</v>
      </c>
      <c r="R60" s="481"/>
      <c r="S60" s="458">
        <v>223</v>
      </c>
      <c r="T60" s="481"/>
      <c r="U60" s="458">
        <v>1316</v>
      </c>
      <c r="V60" s="458"/>
      <c r="W60" s="434"/>
    </row>
    <row r="61" spans="1:23" s="223" customFormat="1" ht="15" customHeight="1" thickBot="1">
      <c r="A61" s="396"/>
      <c r="B61" s="398" t="s">
        <v>968</v>
      </c>
      <c r="C61" s="397"/>
      <c r="D61" s="485">
        <f>SUM(K61:V61)</f>
        <v>4475</v>
      </c>
      <c r="E61" s="486"/>
      <c r="F61" s="486"/>
      <c r="G61" s="482">
        <v>2032</v>
      </c>
      <c r="H61" s="483"/>
      <c r="I61" s="479">
        <v>2443</v>
      </c>
      <c r="J61" s="483"/>
      <c r="K61" s="482">
        <v>1518</v>
      </c>
      <c r="L61" s="483"/>
      <c r="M61" s="479">
        <v>1108</v>
      </c>
      <c r="N61" s="479"/>
      <c r="O61" s="479">
        <v>146</v>
      </c>
      <c r="P61" s="483"/>
      <c r="Q61" s="479">
        <v>209</v>
      </c>
      <c r="R61" s="483"/>
      <c r="S61" s="479">
        <v>234</v>
      </c>
      <c r="T61" s="483"/>
      <c r="U61" s="479">
        <v>1260</v>
      </c>
      <c r="V61" s="479"/>
      <c r="W61" s="399"/>
    </row>
    <row r="62" spans="1:22" s="431" customFormat="1" ht="16.5" customHeight="1">
      <c r="A62" s="435" t="s">
        <v>579</v>
      </c>
      <c r="B62" s="444" t="s">
        <v>588</v>
      </c>
      <c r="C62" s="436"/>
      <c r="D62" s="410"/>
      <c r="E62" s="410"/>
      <c r="F62" s="410"/>
      <c r="G62" s="410"/>
      <c r="H62" s="410"/>
      <c r="I62" s="410"/>
      <c r="J62" s="410"/>
      <c r="K62" s="437"/>
      <c r="L62" s="438"/>
      <c r="M62" s="438"/>
      <c r="N62" s="438"/>
      <c r="O62" s="438"/>
      <c r="P62" s="439"/>
      <c r="Q62" s="438"/>
      <c r="R62" s="519" t="s">
        <v>531</v>
      </c>
      <c r="S62" s="520"/>
      <c r="T62" s="520"/>
      <c r="U62" s="520"/>
      <c r="V62" s="520"/>
    </row>
    <row r="63" spans="1:22" ht="16.5" customHeight="1">
      <c r="A63" s="440" t="s">
        <v>969</v>
      </c>
      <c r="B63" s="445" t="s">
        <v>582</v>
      </c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</row>
    <row r="65" spans="7:8" ht="15" customHeight="1">
      <c r="G65" s="420"/>
      <c r="H65" s="420"/>
    </row>
  </sheetData>
  <sheetProtection/>
  <mergeCells count="342">
    <mergeCell ref="W4:W5"/>
    <mergeCell ref="U57:V57"/>
    <mergeCell ref="S58:T58"/>
    <mergeCell ref="O19:V19"/>
    <mergeCell ref="O20:V20"/>
    <mergeCell ref="O21:V21"/>
    <mergeCell ref="O22:V22"/>
    <mergeCell ref="U58:V58"/>
    <mergeCell ref="O58:P58"/>
    <mergeCell ref="O16:V16"/>
    <mergeCell ref="D42:E42"/>
    <mergeCell ref="D43:E43"/>
    <mergeCell ref="F43:H43"/>
    <mergeCell ref="M46:N46"/>
    <mergeCell ref="D44:E44"/>
    <mergeCell ref="F42:H42"/>
    <mergeCell ref="I42:J42"/>
    <mergeCell ref="K42:L42"/>
    <mergeCell ref="F46:H46"/>
    <mergeCell ref="K46:L46"/>
    <mergeCell ref="Q60:R60"/>
    <mergeCell ref="U60:V60"/>
    <mergeCell ref="Q59:R59"/>
    <mergeCell ref="O59:P59"/>
    <mergeCell ref="O60:P60"/>
    <mergeCell ref="S59:T59"/>
    <mergeCell ref="M49:N49"/>
    <mergeCell ref="M47:N47"/>
    <mergeCell ref="F47:H47"/>
    <mergeCell ref="M56:N56"/>
    <mergeCell ref="A54:V54"/>
    <mergeCell ref="Q56:R56"/>
    <mergeCell ref="K56:L56"/>
    <mergeCell ref="I47:J47"/>
    <mergeCell ref="K47:L47"/>
    <mergeCell ref="M50:N50"/>
    <mergeCell ref="M58:N58"/>
    <mergeCell ref="O56:P56"/>
    <mergeCell ref="A52:Q52"/>
    <mergeCell ref="D56:F56"/>
    <mergeCell ref="A56:C56"/>
    <mergeCell ref="D57:F57"/>
    <mergeCell ref="M57:N57"/>
    <mergeCell ref="R62:V62"/>
    <mergeCell ref="O61:P61"/>
    <mergeCell ref="S61:T61"/>
    <mergeCell ref="Q61:R61"/>
    <mergeCell ref="U61:V61"/>
    <mergeCell ref="S56:T56"/>
    <mergeCell ref="S57:T57"/>
    <mergeCell ref="Q57:R57"/>
    <mergeCell ref="U59:V59"/>
    <mergeCell ref="S60:T60"/>
    <mergeCell ref="D50:E50"/>
    <mergeCell ref="F50:H50"/>
    <mergeCell ref="I46:J46"/>
    <mergeCell ref="D45:E45"/>
    <mergeCell ref="F45:H45"/>
    <mergeCell ref="I45:J45"/>
    <mergeCell ref="D47:E47"/>
    <mergeCell ref="D46:E46"/>
    <mergeCell ref="I50:J50"/>
    <mergeCell ref="F44:H44"/>
    <mergeCell ref="I44:J44"/>
    <mergeCell ref="K44:L44"/>
    <mergeCell ref="K43:L43"/>
    <mergeCell ref="D49:E49"/>
    <mergeCell ref="I49:J49"/>
    <mergeCell ref="K49:L49"/>
    <mergeCell ref="F49:H49"/>
    <mergeCell ref="O42:V42"/>
    <mergeCell ref="K48:L48"/>
    <mergeCell ref="M48:N48"/>
    <mergeCell ref="O48:V48"/>
    <mergeCell ref="O44:V44"/>
    <mergeCell ref="M44:N44"/>
    <mergeCell ref="M43:N43"/>
    <mergeCell ref="M42:N42"/>
    <mergeCell ref="O43:V43"/>
    <mergeCell ref="F6:H6"/>
    <mergeCell ref="F10:H10"/>
    <mergeCell ref="F11:H11"/>
    <mergeCell ref="F12:H12"/>
    <mergeCell ref="F7:H7"/>
    <mergeCell ref="D10:E10"/>
    <mergeCell ref="D11:E11"/>
    <mergeCell ref="D28:E28"/>
    <mergeCell ref="D20:E20"/>
    <mergeCell ref="D16:E16"/>
    <mergeCell ref="D17:E17"/>
    <mergeCell ref="D18:E18"/>
    <mergeCell ref="D19:E19"/>
    <mergeCell ref="D6:E6"/>
    <mergeCell ref="D21:E21"/>
    <mergeCell ref="A2:V2"/>
    <mergeCell ref="D48:E48"/>
    <mergeCell ref="F48:H48"/>
    <mergeCell ref="I48:J48"/>
    <mergeCell ref="D12:E12"/>
    <mergeCell ref="D13:E13"/>
    <mergeCell ref="D14:E14"/>
    <mergeCell ref="D15:E15"/>
    <mergeCell ref="D31:E31"/>
    <mergeCell ref="A1:V1"/>
    <mergeCell ref="D7:E7"/>
    <mergeCell ref="D8:E8"/>
    <mergeCell ref="D9:E9"/>
    <mergeCell ref="F9:H9"/>
    <mergeCell ref="A4:C5"/>
    <mergeCell ref="I5:J5"/>
    <mergeCell ref="I7:J7"/>
    <mergeCell ref="F5:H5"/>
    <mergeCell ref="D33:E33"/>
    <mergeCell ref="D39:E39"/>
    <mergeCell ref="D35:E35"/>
    <mergeCell ref="D22:E22"/>
    <mergeCell ref="D23:E23"/>
    <mergeCell ref="D24:E24"/>
    <mergeCell ref="D36:E36"/>
    <mergeCell ref="D26:E26"/>
    <mergeCell ref="D25:E25"/>
    <mergeCell ref="D27:E27"/>
    <mergeCell ref="D41:E41"/>
    <mergeCell ref="F41:H41"/>
    <mergeCell ref="F35:H35"/>
    <mergeCell ref="F36:H36"/>
    <mergeCell ref="F37:H37"/>
    <mergeCell ref="F38:H38"/>
    <mergeCell ref="D37:E37"/>
    <mergeCell ref="F39:H39"/>
    <mergeCell ref="F40:H40"/>
    <mergeCell ref="D38:E38"/>
    <mergeCell ref="F13:H13"/>
    <mergeCell ref="F14:H14"/>
    <mergeCell ref="I22:J22"/>
    <mergeCell ref="F18:H18"/>
    <mergeCell ref="F19:H19"/>
    <mergeCell ref="D40:E40"/>
    <mergeCell ref="D34:E34"/>
    <mergeCell ref="D29:E29"/>
    <mergeCell ref="D30:E30"/>
    <mergeCell ref="D32:E32"/>
    <mergeCell ref="F25:H25"/>
    <mergeCell ref="F26:H26"/>
    <mergeCell ref="F20:H20"/>
    <mergeCell ref="F23:H23"/>
    <mergeCell ref="I8:J8"/>
    <mergeCell ref="I14:J14"/>
    <mergeCell ref="I15:J15"/>
    <mergeCell ref="F8:H8"/>
    <mergeCell ref="I10:J10"/>
    <mergeCell ref="I9:J9"/>
    <mergeCell ref="I11:J11"/>
    <mergeCell ref="I12:J12"/>
    <mergeCell ref="I13:J13"/>
    <mergeCell ref="I16:J16"/>
    <mergeCell ref="I17:J17"/>
    <mergeCell ref="F24:H24"/>
    <mergeCell ref="I20:J20"/>
    <mergeCell ref="F21:H21"/>
    <mergeCell ref="F22:H22"/>
    <mergeCell ref="F17:H17"/>
    <mergeCell ref="I19:J19"/>
    <mergeCell ref="F16:H16"/>
    <mergeCell ref="I21:J21"/>
    <mergeCell ref="I43:J43"/>
    <mergeCell ref="K5:L5"/>
    <mergeCell ref="K7:L7"/>
    <mergeCell ref="K8:L8"/>
    <mergeCell ref="K9:L9"/>
    <mergeCell ref="K10:L10"/>
    <mergeCell ref="F15:H15"/>
    <mergeCell ref="K12:L12"/>
    <mergeCell ref="I30:J30"/>
    <mergeCell ref="I31:J31"/>
    <mergeCell ref="I26:J26"/>
    <mergeCell ref="I27:J27"/>
    <mergeCell ref="I28:J28"/>
    <mergeCell ref="I29:J29"/>
    <mergeCell ref="K19:L19"/>
    <mergeCell ref="K28:L28"/>
    <mergeCell ref="I18:J18"/>
    <mergeCell ref="I23:J23"/>
    <mergeCell ref="K29:L29"/>
    <mergeCell ref="K30:L30"/>
    <mergeCell ref="K17:L17"/>
    <mergeCell ref="K18:L18"/>
    <mergeCell ref="I41:J41"/>
    <mergeCell ref="I36:J36"/>
    <mergeCell ref="I37:J37"/>
    <mergeCell ref="I38:J38"/>
    <mergeCell ref="I39:J39"/>
    <mergeCell ref="K34:L34"/>
    <mergeCell ref="I34:J34"/>
    <mergeCell ref="K39:L39"/>
    <mergeCell ref="K40:L40"/>
    <mergeCell ref="I35:J35"/>
    <mergeCell ref="I24:J24"/>
    <mergeCell ref="I25:J25"/>
    <mergeCell ref="I40:J40"/>
    <mergeCell ref="K41:L41"/>
    <mergeCell ref="K14:L14"/>
    <mergeCell ref="K15:L15"/>
    <mergeCell ref="K16:L16"/>
    <mergeCell ref="K21:L21"/>
    <mergeCell ref="K22:L22"/>
    <mergeCell ref="K20:L20"/>
    <mergeCell ref="K37:L37"/>
    <mergeCell ref="K31:L31"/>
    <mergeCell ref="K32:L32"/>
    <mergeCell ref="M19:N19"/>
    <mergeCell ref="M20:N20"/>
    <mergeCell ref="M5:N5"/>
    <mergeCell ref="M7:N7"/>
    <mergeCell ref="M8:N8"/>
    <mergeCell ref="M9:N9"/>
    <mergeCell ref="M10:N10"/>
    <mergeCell ref="M11:N11"/>
    <mergeCell ref="M15:N15"/>
    <mergeCell ref="M16:N16"/>
    <mergeCell ref="M17:N17"/>
    <mergeCell ref="M12:N12"/>
    <mergeCell ref="K27:L27"/>
    <mergeCell ref="M23:N23"/>
    <mergeCell ref="K23:L23"/>
    <mergeCell ref="M21:N21"/>
    <mergeCell ref="M22:N22"/>
    <mergeCell ref="M27:N27"/>
    <mergeCell ref="K26:L26"/>
    <mergeCell ref="M13:N13"/>
    <mergeCell ref="M41:N41"/>
    <mergeCell ref="M30:N30"/>
    <mergeCell ref="M31:N31"/>
    <mergeCell ref="M32:N32"/>
    <mergeCell ref="M33:N33"/>
    <mergeCell ref="M34:N34"/>
    <mergeCell ref="M35:N35"/>
    <mergeCell ref="M39:N39"/>
    <mergeCell ref="M36:N36"/>
    <mergeCell ref="M37:N37"/>
    <mergeCell ref="M28:N28"/>
    <mergeCell ref="M29:N29"/>
    <mergeCell ref="M40:N40"/>
    <mergeCell ref="I6:J6"/>
    <mergeCell ref="M24:N24"/>
    <mergeCell ref="M25:N25"/>
    <mergeCell ref="M26:N26"/>
    <mergeCell ref="M18:N18"/>
    <mergeCell ref="K24:L24"/>
    <mergeCell ref="K25:L25"/>
    <mergeCell ref="M14:N14"/>
    <mergeCell ref="O7:V7"/>
    <mergeCell ref="O8:V8"/>
    <mergeCell ref="K6:L6"/>
    <mergeCell ref="M6:N6"/>
    <mergeCell ref="O6:V6"/>
    <mergeCell ref="K13:L13"/>
    <mergeCell ref="O13:V13"/>
    <mergeCell ref="O14:V14"/>
    <mergeCell ref="K11:L11"/>
    <mergeCell ref="M4:N4"/>
    <mergeCell ref="D4:E5"/>
    <mergeCell ref="F4:L4"/>
    <mergeCell ref="O4:V5"/>
    <mergeCell ref="O17:V17"/>
    <mergeCell ref="O18:V18"/>
    <mergeCell ref="O9:V9"/>
    <mergeCell ref="O10:V10"/>
    <mergeCell ref="O11:V11"/>
    <mergeCell ref="O12:V12"/>
    <mergeCell ref="O15:V15"/>
    <mergeCell ref="O23:V23"/>
    <mergeCell ref="O24:V24"/>
    <mergeCell ref="O27:V27"/>
    <mergeCell ref="O28:V28"/>
    <mergeCell ref="O25:V25"/>
    <mergeCell ref="O26:V26"/>
    <mergeCell ref="F31:H31"/>
    <mergeCell ref="F32:H32"/>
    <mergeCell ref="K35:L35"/>
    <mergeCell ref="O29:V29"/>
    <mergeCell ref="O30:V30"/>
    <mergeCell ref="O31:V31"/>
    <mergeCell ref="O32:V32"/>
    <mergeCell ref="O33:V33"/>
    <mergeCell ref="K33:L33"/>
    <mergeCell ref="I32:J32"/>
    <mergeCell ref="F27:H27"/>
    <mergeCell ref="F28:H28"/>
    <mergeCell ref="F29:H29"/>
    <mergeCell ref="F30:H30"/>
    <mergeCell ref="M38:N38"/>
    <mergeCell ref="F33:H33"/>
    <mergeCell ref="F34:H34"/>
    <mergeCell ref="K36:L36"/>
    <mergeCell ref="I33:J33"/>
    <mergeCell ref="K38:L38"/>
    <mergeCell ref="O41:V41"/>
    <mergeCell ref="O34:V34"/>
    <mergeCell ref="O35:V35"/>
    <mergeCell ref="O36:V36"/>
    <mergeCell ref="O37:V37"/>
    <mergeCell ref="O39:V39"/>
    <mergeCell ref="O40:V40"/>
    <mergeCell ref="O38:V38"/>
    <mergeCell ref="D59:F59"/>
    <mergeCell ref="D60:F60"/>
    <mergeCell ref="G61:H61"/>
    <mergeCell ref="K58:L58"/>
    <mergeCell ref="K59:L59"/>
    <mergeCell ref="I61:J61"/>
    <mergeCell ref="K61:L61"/>
    <mergeCell ref="I60:J60"/>
    <mergeCell ref="I58:J58"/>
    <mergeCell ref="D61:F61"/>
    <mergeCell ref="M59:N59"/>
    <mergeCell ref="M60:N60"/>
    <mergeCell ref="M61:N61"/>
    <mergeCell ref="G59:H59"/>
    <mergeCell ref="I59:J59"/>
    <mergeCell ref="G60:H60"/>
    <mergeCell ref="K60:L60"/>
    <mergeCell ref="O57:P57"/>
    <mergeCell ref="I57:J57"/>
    <mergeCell ref="K57:L57"/>
    <mergeCell ref="G57:H57"/>
    <mergeCell ref="O49:V49"/>
    <mergeCell ref="K45:L45"/>
    <mergeCell ref="O45:V45"/>
    <mergeCell ref="M45:N45"/>
    <mergeCell ref="O47:V47"/>
    <mergeCell ref="O46:V46"/>
    <mergeCell ref="Q58:R58"/>
    <mergeCell ref="K50:L50"/>
    <mergeCell ref="O50:V50"/>
    <mergeCell ref="A51:R51"/>
    <mergeCell ref="U56:V56"/>
    <mergeCell ref="Q55:V55"/>
    <mergeCell ref="D58:F58"/>
    <mergeCell ref="G58:H58"/>
    <mergeCell ref="G56:H56"/>
    <mergeCell ref="I56:J5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:R1"/>
    </sheetView>
  </sheetViews>
  <sheetFormatPr defaultColWidth="4.875" defaultRowHeight="18.75" customHeight="1"/>
  <cols>
    <col min="1" max="1" width="6.125" style="88" customWidth="1"/>
    <col min="2" max="2" width="4.875" style="88" customWidth="1"/>
    <col min="3" max="3" width="3.875" style="88" customWidth="1"/>
    <col min="4" max="16384" width="4.875" style="88" customWidth="1"/>
  </cols>
  <sheetData>
    <row r="1" spans="1:18" s="431" customFormat="1" ht="18.75" customHeight="1">
      <c r="A1" s="528" t="s">
        <v>937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1:10" ht="18.75" customHeight="1" thickBot="1">
      <c r="A2" s="67"/>
      <c r="B2" s="67"/>
      <c r="C2" s="67"/>
      <c r="D2" s="67"/>
      <c r="E2" s="8"/>
      <c r="F2" s="72"/>
      <c r="G2" s="72"/>
      <c r="H2" s="67"/>
      <c r="I2" s="67"/>
      <c r="J2" s="67"/>
    </row>
    <row r="3" spans="1:18" ht="18.75" customHeight="1">
      <c r="A3" s="564" t="s">
        <v>576</v>
      </c>
      <c r="B3" s="537"/>
      <c r="C3" s="537"/>
      <c r="D3" s="536" t="s">
        <v>532</v>
      </c>
      <c r="E3" s="537"/>
      <c r="F3" s="537"/>
      <c r="G3" s="536" t="s">
        <v>533</v>
      </c>
      <c r="H3" s="537"/>
      <c r="I3" s="537"/>
      <c r="J3" s="537"/>
      <c r="K3" s="537"/>
      <c r="L3" s="537"/>
      <c r="M3" s="536" t="s">
        <v>534</v>
      </c>
      <c r="N3" s="537"/>
      <c r="O3" s="537"/>
      <c r="P3" s="537"/>
      <c r="Q3" s="537"/>
      <c r="R3" s="553"/>
    </row>
    <row r="4" spans="1:18" ht="18.75" customHeight="1">
      <c r="A4" s="565"/>
      <c r="B4" s="559"/>
      <c r="C4" s="559"/>
      <c r="D4" s="559"/>
      <c r="E4" s="559"/>
      <c r="F4" s="559"/>
      <c r="G4" s="560" t="s">
        <v>37</v>
      </c>
      <c r="H4" s="559"/>
      <c r="I4" s="560" t="s">
        <v>38</v>
      </c>
      <c r="J4" s="559"/>
      <c r="K4" s="560" t="s">
        <v>39</v>
      </c>
      <c r="L4" s="559"/>
      <c r="M4" s="560" t="s">
        <v>37</v>
      </c>
      <c r="N4" s="559"/>
      <c r="O4" s="560" t="s">
        <v>40</v>
      </c>
      <c r="P4" s="559"/>
      <c r="Q4" s="560" t="s">
        <v>41</v>
      </c>
      <c r="R4" s="561"/>
    </row>
    <row r="5" spans="1:18" ht="18.75" customHeight="1">
      <c r="A5" s="269" t="s">
        <v>22</v>
      </c>
      <c r="B5" s="270" t="s">
        <v>970</v>
      </c>
      <c r="C5" s="271" t="s">
        <v>574</v>
      </c>
      <c r="D5" s="563">
        <v>-486</v>
      </c>
      <c r="E5" s="535"/>
      <c r="F5" s="535"/>
      <c r="G5" s="535">
        <v>-364</v>
      </c>
      <c r="H5" s="535"/>
      <c r="I5" s="535">
        <v>979</v>
      </c>
      <c r="J5" s="535"/>
      <c r="K5" s="535">
        <v>1343</v>
      </c>
      <c r="L5" s="535"/>
      <c r="M5" s="535">
        <v>-122</v>
      </c>
      <c r="N5" s="535"/>
      <c r="O5" s="535">
        <v>4973</v>
      </c>
      <c r="P5" s="535"/>
      <c r="Q5" s="535">
        <v>5095</v>
      </c>
      <c r="R5" s="535"/>
    </row>
    <row r="6" spans="1:18" ht="18.75" customHeight="1">
      <c r="A6" s="269"/>
      <c r="B6" s="270" t="s">
        <v>971</v>
      </c>
      <c r="C6" s="271"/>
      <c r="D6" s="557">
        <v>-168</v>
      </c>
      <c r="E6" s="547"/>
      <c r="F6" s="547"/>
      <c r="G6" s="547">
        <v>-398</v>
      </c>
      <c r="H6" s="547"/>
      <c r="I6" s="547">
        <v>941</v>
      </c>
      <c r="J6" s="547"/>
      <c r="K6" s="547">
        <v>1339</v>
      </c>
      <c r="L6" s="547"/>
      <c r="M6" s="547">
        <v>230</v>
      </c>
      <c r="N6" s="547"/>
      <c r="O6" s="547">
        <v>5349</v>
      </c>
      <c r="P6" s="547"/>
      <c r="Q6" s="547">
        <v>5119</v>
      </c>
      <c r="R6" s="547"/>
    </row>
    <row r="7" spans="1:18" ht="18.75" customHeight="1">
      <c r="A7" s="269"/>
      <c r="B7" s="270" t="s">
        <v>972</v>
      </c>
      <c r="C7" s="288"/>
      <c r="D7" s="542">
        <v>-387</v>
      </c>
      <c r="E7" s="538"/>
      <c r="F7" s="538"/>
      <c r="G7" s="533">
        <v>-493</v>
      </c>
      <c r="H7" s="538"/>
      <c r="I7" s="533">
        <v>940</v>
      </c>
      <c r="J7" s="538"/>
      <c r="K7" s="533">
        <v>1433</v>
      </c>
      <c r="L7" s="538"/>
      <c r="M7" s="533">
        <v>106</v>
      </c>
      <c r="N7" s="538"/>
      <c r="O7" s="533">
        <v>5178</v>
      </c>
      <c r="P7" s="538"/>
      <c r="Q7" s="533">
        <v>5072</v>
      </c>
      <c r="R7" s="538"/>
    </row>
    <row r="8" spans="1:18" ht="18.75" customHeight="1">
      <c r="A8" s="404"/>
      <c r="B8" s="405" t="s">
        <v>973</v>
      </c>
      <c r="C8" s="406"/>
      <c r="D8" s="558">
        <f>SUM(D10:F21)</f>
        <v>-683</v>
      </c>
      <c r="E8" s="540"/>
      <c r="F8" s="540"/>
      <c r="G8" s="541">
        <f>SUM(G10:H21)</f>
        <v>-521</v>
      </c>
      <c r="H8" s="540"/>
      <c r="I8" s="541">
        <f>SUM(I10:J21)</f>
        <v>940</v>
      </c>
      <c r="J8" s="540"/>
      <c r="K8" s="541">
        <f>SUM(K10:L21)</f>
        <v>1461</v>
      </c>
      <c r="L8" s="540"/>
      <c r="M8" s="541">
        <f>SUM(M10:N21)</f>
        <v>-162</v>
      </c>
      <c r="N8" s="540"/>
      <c r="O8" s="541">
        <f>SUM(O10:P21)</f>
        <v>4800</v>
      </c>
      <c r="P8" s="540"/>
      <c r="Q8" s="541">
        <f>SUM(Q10:R21)</f>
        <v>4962</v>
      </c>
      <c r="R8" s="540"/>
    </row>
    <row r="9" spans="1:18" ht="18.75" customHeight="1">
      <c r="A9" s="269"/>
      <c r="B9" s="270"/>
      <c r="C9" s="400"/>
      <c r="D9" s="401"/>
      <c r="E9" s="272"/>
      <c r="F9" s="272"/>
      <c r="G9" s="85"/>
      <c r="H9" s="272"/>
      <c r="I9" s="85"/>
      <c r="J9" s="272"/>
      <c r="K9" s="85"/>
      <c r="L9" s="272"/>
      <c r="M9" s="85"/>
      <c r="N9" s="272"/>
      <c r="O9" s="85"/>
      <c r="P9" s="272"/>
      <c r="Q9" s="85"/>
      <c r="R9" s="272"/>
    </row>
    <row r="10" spans="1:18" ht="18.75" customHeight="1">
      <c r="A10" s="269"/>
      <c r="B10" s="270" t="s">
        <v>46</v>
      </c>
      <c r="C10" s="400" t="s">
        <v>36</v>
      </c>
      <c r="D10" s="543">
        <f>G10+M10</f>
        <v>-133</v>
      </c>
      <c r="E10" s="544"/>
      <c r="F10" s="544"/>
      <c r="G10" s="533">
        <f>I10-K10</f>
        <v>-37</v>
      </c>
      <c r="H10" s="534"/>
      <c r="I10" s="533">
        <v>96</v>
      </c>
      <c r="J10" s="534"/>
      <c r="K10" s="533">
        <v>133</v>
      </c>
      <c r="L10" s="534"/>
      <c r="M10" s="533">
        <f>O10-Q10</f>
        <v>-96</v>
      </c>
      <c r="N10" s="534"/>
      <c r="O10" s="533">
        <v>238</v>
      </c>
      <c r="P10" s="538"/>
      <c r="Q10" s="533">
        <v>334</v>
      </c>
      <c r="R10" s="538"/>
    </row>
    <row r="11" spans="1:18" ht="18.75" customHeight="1">
      <c r="A11" s="269"/>
      <c r="B11" s="270" t="s">
        <v>47</v>
      </c>
      <c r="C11" s="400"/>
      <c r="D11" s="543">
        <f aca="true" t="shared" si="0" ref="D11:D21">G11+M11</f>
        <v>-53</v>
      </c>
      <c r="E11" s="544"/>
      <c r="F11" s="544"/>
      <c r="G11" s="533">
        <f aca="true" t="shared" si="1" ref="G11:G21">I11-K11</f>
        <v>-65</v>
      </c>
      <c r="H11" s="534"/>
      <c r="I11" s="533">
        <v>64</v>
      </c>
      <c r="J11" s="534"/>
      <c r="K11" s="533">
        <v>129</v>
      </c>
      <c r="L11" s="534"/>
      <c r="M11" s="533">
        <f aca="true" t="shared" si="2" ref="M11:M21">O11-Q11</f>
        <v>12</v>
      </c>
      <c r="N11" s="534"/>
      <c r="O11" s="533">
        <v>331</v>
      </c>
      <c r="P11" s="538"/>
      <c r="Q11" s="533">
        <v>319</v>
      </c>
      <c r="R11" s="538"/>
    </row>
    <row r="12" spans="1:18" ht="18.75" customHeight="1">
      <c r="A12" s="269"/>
      <c r="B12" s="270" t="s">
        <v>48</v>
      </c>
      <c r="C12" s="400"/>
      <c r="D12" s="543">
        <f t="shared" si="0"/>
        <v>-478</v>
      </c>
      <c r="E12" s="544"/>
      <c r="F12" s="544"/>
      <c r="G12" s="533">
        <f t="shared" si="1"/>
        <v>-70</v>
      </c>
      <c r="H12" s="534"/>
      <c r="I12" s="533">
        <v>66</v>
      </c>
      <c r="J12" s="534"/>
      <c r="K12" s="533">
        <v>136</v>
      </c>
      <c r="L12" s="534"/>
      <c r="M12" s="533">
        <f t="shared" si="2"/>
        <v>-408</v>
      </c>
      <c r="N12" s="534"/>
      <c r="O12" s="533">
        <v>856</v>
      </c>
      <c r="P12" s="538"/>
      <c r="Q12" s="533">
        <v>1264</v>
      </c>
      <c r="R12" s="538"/>
    </row>
    <row r="13" spans="1:18" ht="18.75" customHeight="1">
      <c r="A13" s="269"/>
      <c r="B13" s="270" t="s">
        <v>49</v>
      </c>
      <c r="C13" s="400"/>
      <c r="D13" s="543">
        <f t="shared" si="0"/>
        <v>315</v>
      </c>
      <c r="E13" s="544"/>
      <c r="F13" s="544"/>
      <c r="G13" s="533">
        <f t="shared" si="1"/>
        <v>-39</v>
      </c>
      <c r="H13" s="534"/>
      <c r="I13" s="533">
        <v>82</v>
      </c>
      <c r="J13" s="534"/>
      <c r="K13" s="533">
        <v>121</v>
      </c>
      <c r="L13" s="534"/>
      <c r="M13" s="533">
        <f t="shared" si="2"/>
        <v>354</v>
      </c>
      <c r="N13" s="534"/>
      <c r="O13" s="533">
        <v>838</v>
      </c>
      <c r="P13" s="538"/>
      <c r="Q13" s="533">
        <v>484</v>
      </c>
      <c r="R13" s="538"/>
    </row>
    <row r="14" spans="1:18" ht="18.75" customHeight="1">
      <c r="A14" s="269"/>
      <c r="B14" s="270" t="s">
        <v>50</v>
      </c>
      <c r="C14" s="400"/>
      <c r="D14" s="543">
        <f t="shared" si="0"/>
        <v>-21</v>
      </c>
      <c r="E14" s="544"/>
      <c r="F14" s="544"/>
      <c r="G14" s="533">
        <f t="shared" si="1"/>
        <v>-22</v>
      </c>
      <c r="H14" s="534"/>
      <c r="I14" s="533">
        <v>86</v>
      </c>
      <c r="J14" s="534"/>
      <c r="K14" s="533">
        <v>108</v>
      </c>
      <c r="L14" s="534"/>
      <c r="M14" s="533">
        <f t="shared" si="2"/>
        <v>1</v>
      </c>
      <c r="N14" s="534"/>
      <c r="O14" s="533">
        <v>306</v>
      </c>
      <c r="P14" s="538"/>
      <c r="Q14" s="533">
        <v>305</v>
      </c>
      <c r="R14" s="538"/>
    </row>
    <row r="15" spans="1:18" ht="18.75" customHeight="1">
      <c r="A15" s="269"/>
      <c r="B15" s="270" t="s">
        <v>51</v>
      </c>
      <c r="C15" s="400"/>
      <c r="D15" s="543">
        <f t="shared" si="0"/>
        <v>-97</v>
      </c>
      <c r="E15" s="544"/>
      <c r="F15" s="544"/>
      <c r="G15" s="533">
        <f t="shared" si="1"/>
        <v>-30</v>
      </c>
      <c r="H15" s="534"/>
      <c r="I15" s="533">
        <v>72</v>
      </c>
      <c r="J15" s="534"/>
      <c r="K15" s="533">
        <v>102</v>
      </c>
      <c r="L15" s="534"/>
      <c r="M15" s="533">
        <f t="shared" si="2"/>
        <v>-67</v>
      </c>
      <c r="N15" s="534"/>
      <c r="O15" s="533">
        <v>266</v>
      </c>
      <c r="P15" s="538"/>
      <c r="Q15" s="533">
        <v>333</v>
      </c>
      <c r="R15" s="538"/>
    </row>
    <row r="16" spans="1:18" ht="18.75" customHeight="1">
      <c r="A16" s="269"/>
      <c r="B16" s="270" t="s">
        <v>52</v>
      </c>
      <c r="C16" s="400"/>
      <c r="D16" s="543">
        <v>-30</v>
      </c>
      <c r="E16" s="544"/>
      <c r="F16" s="544"/>
      <c r="G16" s="533">
        <f t="shared" si="1"/>
        <v>-30</v>
      </c>
      <c r="H16" s="534"/>
      <c r="I16" s="533">
        <v>83</v>
      </c>
      <c r="J16" s="534"/>
      <c r="K16" s="533">
        <v>113</v>
      </c>
      <c r="L16" s="534"/>
      <c r="M16" s="533" t="s">
        <v>981</v>
      </c>
      <c r="N16" s="534"/>
      <c r="O16" s="533">
        <v>383</v>
      </c>
      <c r="P16" s="538"/>
      <c r="Q16" s="533">
        <v>383</v>
      </c>
      <c r="R16" s="538"/>
    </row>
    <row r="17" spans="1:18" ht="18.75" customHeight="1">
      <c r="A17" s="269"/>
      <c r="B17" s="270" t="s">
        <v>53</v>
      </c>
      <c r="C17" s="400"/>
      <c r="D17" s="543">
        <f t="shared" si="0"/>
        <v>25</v>
      </c>
      <c r="E17" s="544"/>
      <c r="F17" s="544"/>
      <c r="G17" s="533">
        <f t="shared" si="1"/>
        <v>-32</v>
      </c>
      <c r="H17" s="534"/>
      <c r="I17" s="533">
        <v>76</v>
      </c>
      <c r="J17" s="534"/>
      <c r="K17" s="533">
        <v>108</v>
      </c>
      <c r="L17" s="534"/>
      <c r="M17" s="533">
        <f t="shared" si="2"/>
        <v>57</v>
      </c>
      <c r="N17" s="534"/>
      <c r="O17" s="533">
        <v>355</v>
      </c>
      <c r="P17" s="538"/>
      <c r="Q17" s="533">
        <v>298</v>
      </c>
      <c r="R17" s="538"/>
    </row>
    <row r="18" spans="1:18" ht="18.75" customHeight="1">
      <c r="A18" s="269"/>
      <c r="B18" s="270" t="s">
        <v>42</v>
      </c>
      <c r="C18" s="400"/>
      <c r="D18" s="543">
        <f t="shared" si="0"/>
        <v>-2</v>
      </c>
      <c r="E18" s="544"/>
      <c r="F18" s="544"/>
      <c r="G18" s="533">
        <f t="shared" si="1"/>
        <v>-31</v>
      </c>
      <c r="H18" s="534"/>
      <c r="I18" s="533">
        <v>84</v>
      </c>
      <c r="J18" s="534"/>
      <c r="K18" s="533">
        <v>115</v>
      </c>
      <c r="L18" s="534"/>
      <c r="M18" s="533">
        <f t="shared" si="2"/>
        <v>29</v>
      </c>
      <c r="N18" s="534"/>
      <c r="O18" s="533">
        <v>353</v>
      </c>
      <c r="P18" s="538"/>
      <c r="Q18" s="533">
        <v>324</v>
      </c>
      <c r="R18" s="538"/>
    </row>
    <row r="19" spans="1:18" ht="18.75" customHeight="1">
      <c r="A19" s="269"/>
      <c r="B19" s="270" t="s">
        <v>43</v>
      </c>
      <c r="C19" s="400"/>
      <c r="D19" s="543">
        <f t="shared" si="0"/>
        <v>-57</v>
      </c>
      <c r="E19" s="544"/>
      <c r="F19" s="544"/>
      <c r="G19" s="533">
        <f t="shared" si="1"/>
        <v>-46</v>
      </c>
      <c r="H19" s="534"/>
      <c r="I19" s="533">
        <v>89</v>
      </c>
      <c r="J19" s="534"/>
      <c r="K19" s="533">
        <v>135</v>
      </c>
      <c r="L19" s="534"/>
      <c r="M19" s="533">
        <f t="shared" si="2"/>
        <v>-11</v>
      </c>
      <c r="N19" s="534"/>
      <c r="O19" s="533">
        <v>294</v>
      </c>
      <c r="P19" s="538"/>
      <c r="Q19" s="533">
        <v>305</v>
      </c>
      <c r="R19" s="538"/>
    </row>
    <row r="20" spans="1:18" ht="18.75" customHeight="1">
      <c r="A20" s="269"/>
      <c r="B20" s="270" t="s">
        <v>44</v>
      </c>
      <c r="C20" s="400"/>
      <c r="D20" s="543">
        <f t="shared" si="0"/>
        <v>-25</v>
      </c>
      <c r="E20" s="544"/>
      <c r="F20" s="544"/>
      <c r="G20" s="533">
        <f t="shared" si="1"/>
        <v>-35</v>
      </c>
      <c r="H20" s="534"/>
      <c r="I20" s="533">
        <v>78</v>
      </c>
      <c r="J20" s="534"/>
      <c r="K20" s="533">
        <v>113</v>
      </c>
      <c r="L20" s="534"/>
      <c r="M20" s="533">
        <f t="shared" si="2"/>
        <v>10</v>
      </c>
      <c r="N20" s="534"/>
      <c r="O20" s="533">
        <v>264</v>
      </c>
      <c r="P20" s="538"/>
      <c r="Q20" s="533">
        <v>254</v>
      </c>
      <c r="R20" s="538"/>
    </row>
    <row r="21" spans="1:18" ht="18.75" customHeight="1" thickBot="1">
      <c r="A21" s="281"/>
      <c r="B21" s="273" t="s">
        <v>45</v>
      </c>
      <c r="C21" s="402"/>
      <c r="D21" s="567">
        <f t="shared" si="0"/>
        <v>-127</v>
      </c>
      <c r="E21" s="568"/>
      <c r="F21" s="568"/>
      <c r="G21" s="548">
        <f t="shared" si="1"/>
        <v>-84</v>
      </c>
      <c r="H21" s="549"/>
      <c r="I21" s="548">
        <v>64</v>
      </c>
      <c r="J21" s="549"/>
      <c r="K21" s="548">
        <v>148</v>
      </c>
      <c r="L21" s="549"/>
      <c r="M21" s="548">
        <f t="shared" si="2"/>
        <v>-43</v>
      </c>
      <c r="N21" s="549"/>
      <c r="O21" s="548">
        <v>316</v>
      </c>
      <c r="P21" s="556"/>
      <c r="Q21" s="548">
        <v>359</v>
      </c>
      <c r="R21" s="556"/>
    </row>
    <row r="22" spans="1:18" ht="18.75" customHeight="1">
      <c r="A22" s="391" t="s">
        <v>841</v>
      </c>
      <c r="B22" s="462" t="s">
        <v>842</v>
      </c>
      <c r="C22" s="462"/>
      <c r="D22" s="462"/>
      <c r="E22" s="462"/>
      <c r="F22" s="462"/>
      <c r="G22" s="462"/>
      <c r="H22" s="462"/>
      <c r="I22" s="462"/>
      <c r="J22" s="462"/>
      <c r="K22" s="462"/>
      <c r="L22" s="178"/>
      <c r="M22" s="403"/>
      <c r="N22" s="403"/>
      <c r="O22" s="554" t="s">
        <v>531</v>
      </c>
      <c r="P22" s="555"/>
      <c r="Q22" s="555"/>
      <c r="R22" s="555"/>
    </row>
    <row r="23" spans="1:18" ht="18.75" customHeight="1">
      <c r="A23" s="90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94"/>
      <c r="M23" s="73"/>
      <c r="N23" s="73"/>
      <c r="O23" s="21"/>
      <c r="P23" s="95"/>
      <c r="Q23" s="95"/>
      <c r="R23" s="95"/>
    </row>
    <row r="25" spans="1:18" s="431" customFormat="1" ht="18.75" customHeight="1">
      <c r="A25" s="528" t="s">
        <v>938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</row>
    <row r="26" spans="1:8" ht="18.75" customHeight="1" thickBot="1">
      <c r="A26" s="65"/>
      <c r="B26" s="65"/>
      <c r="C26" s="65"/>
      <c r="D26" s="41"/>
      <c r="E26" s="72"/>
      <c r="F26" s="72"/>
      <c r="G26" s="72"/>
      <c r="H26" s="67"/>
    </row>
    <row r="27" spans="1:18" ht="18.75" customHeight="1">
      <c r="A27" s="564" t="s">
        <v>576</v>
      </c>
      <c r="B27" s="537"/>
      <c r="C27" s="537"/>
      <c r="D27" s="536" t="s">
        <v>54</v>
      </c>
      <c r="E27" s="537"/>
      <c r="F27" s="537"/>
      <c r="G27" s="536" t="s">
        <v>55</v>
      </c>
      <c r="H27" s="537"/>
      <c r="I27" s="537"/>
      <c r="J27" s="536" t="s">
        <v>38</v>
      </c>
      <c r="K27" s="537"/>
      <c r="L27" s="537"/>
      <c r="M27" s="536" t="s">
        <v>39</v>
      </c>
      <c r="N27" s="537"/>
      <c r="O27" s="537"/>
      <c r="P27" s="536" t="s">
        <v>56</v>
      </c>
      <c r="Q27" s="537"/>
      <c r="R27" s="553"/>
    </row>
    <row r="28" spans="1:18" ht="18.75" customHeight="1">
      <c r="A28" s="269" t="s">
        <v>22</v>
      </c>
      <c r="B28" s="270" t="s">
        <v>974</v>
      </c>
      <c r="C28" s="274" t="s">
        <v>574</v>
      </c>
      <c r="D28" s="545">
        <v>667</v>
      </c>
      <c r="E28" s="535"/>
      <c r="F28" s="535"/>
      <c r="G28" s="535">
        <v>300</v>
      </c>
      <c r="H28" s="535"/>
      <c r="I28" s="535"/>
      <c r="J28" s="535">
        <v>1066</v>
      </c>
      <c r="K28" s="535"/>
      <c r="L28" s="535"/>
      <c r="M28" s="535">
        <v>1356</v>
      </c>
      <c r="N28" s="535"/>
      <c r="O28" s="535"/>
      <c r="P28" s="535">
        <v>46</v>
      </c>
      <c r="Q28" s="535"/>
      <c r="R28" s="535"/>
    </row>
    <row r="29" spans="1:18" ht="18.75" customHeight="1">
      <c r="A29" s="269"/>
      <c r="B29" s="270" t="s">
        <v>975</v>
      </c>
      <c r="C29" s="275"/>
      <c r="D29" s="546">
        <v>684</v>
      </c>
      <c r="E29" s="547"/>
      <c r="F29" s="547"/>
      <c r="G29" s="547">
        <v>288</v>
      </c>
      <c r="H29" s="547"/>
      <c r="I29" s="547"/>
      <c r="J29" s="547">
        <v>1062</v>
      </c>
      <c r="K29" s="547"/>
      <c r="L29" s="547"/>
      <c r="M29" s="547">
        <v>1370</v>
      </c>
      <c r="N29" s="547"/>
      <c r="O29" s="547"/>
      <c r="P29" s="547">
        <v>46</v>
      </c>
      <c r="Q29" s="547"/>
      <c r="R29" s="547"/>
    </row>
    <row r="30" spans="1:18" ht="18.75" customHeight="1">
      <c r="A30" s="269"/>
      <c r="B30" s="270" t="s">
        <v>976</v>
      </c>
      <c r="C30" s="288"/>
      <c r="D30" s="542">
        <v>656</v>
      </c>
      <c r="E30" s="538"/>
      <c r="F30" s="538"/>
      <c r="G30" s="533">
        <v>309</v>
      </c>
      <c r="H30" s="538"/>
      <c r="I30" s="538"/>
      <c r="J30" s="533">
        <v>1038</v>
      </c>
      <c r="K30" s="538"/>
      <c r="L30" s="538"/>
      <c r="M30" s="533">
        <v>1424</v>
      </c>
      <c r="N30" s="538"/>
      <c r="O30" s="538"/>
      <c r="P30" s="533">
        <v>45</v>
      </c>
      <c r="Q30" s="538"/>
      <c r="R30" s="538"/>
    </row>
    <row r="31" spans="1:18" ht="18.75" customHeight="1">
      <c r="A31" s="404"/>
      <c r="B31" s="405" t="s">
        <v>977</v>
      </c>
      <c r="C31" s="409"/>
      <c r="D31" s="539">
        <f>SUM(D33:F44)</f>
        <v>691</v>
      </c>
      <c r="E31" s="540"/>
      <c r="F31" s="540"/>
      <c r="G31" s="541">
        <f>SUM(G33:I44)</f>
        <v>273</v>
      </c>
      <c r="H31" s="540"/>
      <c r="I31" s="540"/>
      <c r="J31" s="541">
        <f>SUM(J33:L44)</f>
        <v>1035</v>
      </c>
      <c r="K31" s="540"/>
      <c r="L31" s="540"/>
      <c r="M31" s="541">
        <f>SUM(M33:O44)</f>
        <v>1482</v>
      </c>
      <c r="N31" s="540"/>
      <c r="O31" s="540"/>
      <c r="P31" s="541">
        <f>SUM(P33:R44)</f>
        <v>36</v>
      </c>
      <c r="Q31" s="540"/>
      <c r="R31" s="540"/>
    </row>
    <row r="32" spans="1:18" ht="18.75" customHeight="1">
      <c r="A32" s="269"/>
      <c r="B32" s="270"/>
      <c r="C32" s="274"/>
      <c r="D32" s="86"/>
      <c r="E32" s="276"/>
      <c r="F32" s="276"/>
      <c r="G32" s="87"/>
      <c r="H32" s="276"/>
      <c r="I32" s="276"/>
      <c r="J32" s="87"/>
      <c r="K32" s="276"/>
      <c r="L32" s="276"/>
      <c r="M32" s="87"/>
      <c r="N32" s="276"/>
      <c r="O32" s="276"/>
      <c r="P32" s="87"/>
      <c r="Q32" s="276"/>
      <c r="R32" s="276"/>
    </row>
    <row r="33" spans="1:18" ht="18.75" customHeight="1">
      <c r="A33" s="269"/>
      <c r="B33" s="270" t="s">
        <v>46</v>
      </c>
      <c r="C33" s="274" t="s">
        <v>36</v>
      </c>
      <c r="D33" s="542">
        <v>37</v>
      </c>
      <c r="E33" s="538"/>
      <c r="F33" s="538"/>
      <c r="G33" s="533">
        <v>21</v>
      </c>
      <c r="H33" s="538"/>
      <c r="I33" s="538"/>
      <c r="J33" s="533">
        <v>103</v>
      </c>
      <c r="K33" s="538"/>
      <c r="L33" s="538"/>
      <c r="M33" s="533">
        <v>140</v>
      </c>
      <c r="N33" s="538"/>
      <c r="O33" s="538"/>
      <c r="P33" s="533">
        <v>1</v>
      </c>
      <c r="Q33" s="538"/>
      <c r="R33" s="538"/>
    </row>
    <row r="34" spans="1:18" ht="18.75" customHeight="1">
      <c r="A34" s="269"/>
      <c r="B34" s="270" t="s">
        <v>47</v>
      </c>
      <c r="C34" s="274"/>
      <c r="D34" s="542">
        <v>59</v>
      </c>
      <c r="E34" s="538"/>
      <c r="F34" s="538"/>
      <c r="G34" s="533">
        <v>22</v>
      </c>
      <c r="H34" s="538"/>
      <c r="I34" s="538"/>
      <c r="J34" s="533">
        <v>70</v>
      </c>
      <c r="K34" s="538"/>
      <c r="L34" s="538"/>
      <c r="M34" s="533">
        <v>136</v>
      </c>
      <c r="N34" s="538"/>
      <c r="O34" s="538"/>
      <c r="P34" s="533">
        <v>2</v>
      </c>
      <c r="Q34" s="538"/>
      <c r="R34" s="538"/>
    </row>
    <row r="35" spans="1:18" ht="18.75" customHeight="1">
      <c r="A35" s="269"/>
      <c r="B35" s="270" t="s">
        <v>48</v>
      </c>
      <c r="C35" s="274"/>
      <c r="D35" s="542">
        <v>62</v>
      </c>
      <c r="E35" s="538"/>
      <c r="F35" s="538"/>
      <c r="G35" s="533">
        <v>19</v>
      </c>
      <c r="H35" s="538"/>
      <c r="I35" s="538"/>
      <c r="J35" s="533">
        <v>74</v>
      </c>
      <c r="K35" s="538"/>
      <c r="L35" s="538"/>
      <c r="M35" s="533">
        <v>144</v>
      </c>
      <c r="N35" s="538"/>
      <c r="O35" s="538"/>
      <c r="P35" s="533">
        <v>4</v>
      </c>
      <c r="Q35" s="538"/>
      <c r="R35" s="538"/>
    </row>
    <row r="36" spans="1:18" ht="18.75" customHeight="1">
      <c r="A36" s="269"/>
      <c r="B36" s="270" t="s">
        <v>49</v>
      </c>
      <c r="C36" s="274"/>
      <c r="D36" s="542">
        <v>69</v>
      </c>
      <c r="E36" s="538"/>
      <c r="F36" s="538"/>
      <c r="G36" s="533">
        <v>27</v>
      </c>
      <c r="H36" s="538"/>
      <c r="I36" s="538"/>
      <c r="J36" s="533">
        <v>87</v>
      </c>
      <c r="K36" s="538"/>
      <c r="L36" s="538"/>
      <c r="M36" s="533">
        <v>124</v>
      </c>
      <c r="N36" s="538"/>
      <c r="O36" s="538"/>
      <c r="P36" s="533">
        <v>5</v>
      </c>
      <c r="Q36" s="538"/>
      <c r="R36" s="538"/>
    </row>
    <row r="37" spans="1:18" ht="18.75" customHeight="1">
      <c r="A37" s="269"/>
      <c r="B37" s="270" t="s">
        <v>50</v>
      </c>
      <c r="C37" s="274"/>
      <c r="D37" s="542">
        <v>43</v>
      </c>
      <c r="E37" s="538"/>
      <c r="F37" s="538"/>
      <c r="G37" s="533">
        <v>24</v>
      </c>
      <c r="H37" s="538"/>
      <c r="I37" s="538"/>
      <c r="J37" s="533">
        <v>89</v>
      </c>
      <c r="K37" s="538"/>
      <c r="L37" s="538"/>
      <c r="M37" s="533">
        <v>111</v>
      </c>
      <c r="N37" s="538"/>
      <c r="O37" s="538"/>
      <c r="P37" s="533">
        <v>4</v>
      </c>
      <c r="Q37" s="538"/>
      <c r="R37" s="538"/>
    </row>
    <row r="38" spans="1:18" ht="18.75" customHeight="1">
      <c r="A38" s="269"/>
      <c r="B38" s="270" t="s">
        <v>51</v>
      </c>
      <c r="C38" s="274"/>
      <c r="D38" s="542">
        <v>62</v>
      </c>
      <c r="E38" s="538"/>
      <c r="F38" s="538"/>
      <c r="G38" s="533">
        <v>17</v>
      </c>
      <c r="H38" s="538"/>
      <c r="I38" s="538"/>
      <c r="J38" s="533">
        <v>83</v>
      </c>
      <c r="K38" s="538"/>
      <c r="L38" s="538"/>
      <c r="M38" s="533">
        <v>108</v>
      </c>
      <c r="N38" s="538"/>
      <c r="O38" s="538"/>
      <c r="P38" s="533">
        <v>2</v>
      </c>
      <c r="Q38" s="538"/>
      <c r="R38" s="538"/>
    </row>
    <row r="39" spans="1:18" ht="18.75" customHeight="1">
      <c r="A39" s="269"/>
      <c r="B39" s="270" t="s">
        <v>52</v>
      </c>
      <c r="C39" s="274"/>
      <c r="D39" s="542">
        <v>47</v>
      </c>
      <c r="E39" s="538"/>
      <c r="F39" s="538"/>
      <c r="G39" s="533">
        <v>23</v>
      </c>
      <c r="H39" s="538"/>
      <c r="I39" s="538"/>
      <c r="J39" s="533">
        <v>85</v>
      </c>
      <c r="K39" s="538"/>
      <c r="L39" s="538"/>
      <c r="M39" s="533">
        <v>105</v>
      </c>
      <c r="N39" s="538"/>
      <c r="O39" s="538"/>
      <c r="P39" s="533">
        <v>4</v>
      </c>
      <c r="Q39" s="538"/>
      <c r="R39" s="538"/>
    </row>
    <row r="40" spans="1:18" ht="18.75" customHeight="1">
      <c r="A40" s="269"/>
      <c r="B40" s="270" t="s">
        <v>53</v>
      </c>
      <c r="C40" s="274"/>
      <c r="D40" s="542">
        <v>64</v>
      </c>
      <c r="E40" s="538"/>
      <c r="F40" s="538"/>
      <c r="G40" s="533">
        <v>14</v>
      </c>
      <c r="H40" s="538"/>
      <c r="I40" s="538"/>
      <c r="J40" s="533">
        <v>88</v>
      </c>
      <c r="K40" s="538"/>
      <c r="L40" s="538"/>
      <c r="M40" s="533">
        <v>107</v>
      </c>
      <c r="N40" s="538"/>
      <c r="O40" s="538"/>
      <c r="P40" s="533">
        <v>3</v>
      </c>
      <c r="Q40" s="538"/>
      <c r="R40" s="538"/>
    </row>
    <row r="41" spans="1:18" ht="18.75" customHeight="1">
      <c r="A41" s="269"/>
      <c r="B41" s="270" t="s">
        <v>42</v>
      </c>
      <c r="C41" s="274"/>
      <c r="D41" s="542">
        <v>49</v>
      </c>
      <c r="E41" s="538"/>
      <c r="F41" s="538"/>
      <c r="G41" s="533">
        <v>34</v>
      </c>
      <c r="H41" s="538"/>
      <c r="I41" s="538"/>
      <c r="J41" s="533">
        <v>88</v>
      </c>
      <c r="K41" s="538"/>
      <c r="L41" s="538"/>
      <c r="M41" s="533">
        <v>116</v>
      </c>
      <c r="N41" s="538"/>
      <c r="O41" s="538"/>
      <c r="P41" s="533">
        <v>4</v>
      </c>
      <c r="Q41" s="538"/>
      <c r="R41" s="538"/>
    </row>
    <row r="42" spans="1:18" ht="18.75" customHeight="1">
      <c r="A42" s="269"/>
      <c r="B42" s="270" t="s">
        <v>43</v>
      </c>
      <c r="C42" s="274"/>
      <c r="D42" s="542">
        <v>58</v>
      </c>
      <c r="E42" s="538"/>
      <c r="F42" s="538"/>
      <c r="G42" s="533">
        <v>22</v>
      </c>
      <c r="H42" s="538"/>
      <c r="I42" s="538"/>
      <c r="J42" s="533">
        <v>103</v>
      </c>
      <c r="K42" s="538"/>
      <c r="L42" s="538"/>
      <c r="M42" s="533">
        <v>131</v>
      </c>
      <c r="N42" s="538"/>
      <c r="O42" s="538"/>
      <c r="P42" s="533">
        <v>3</v>
      </c>
      <c r="Q42" s="538"/>
      <c r="R42" s="538"/>
    </row>
    <row r="43" spans="1:18" ht="18.75" customHeight="1">
      <c r="A43" s="269"/>
      <c r="B43" s="270" t="s">
        <v>44</v>
      </c>
      <c r="C43" s="274"/>
      <c r="D43" s="542">
        <v>75</v>
      </c>
      <c r="E43" s="538"/>
      <c r="F43" s="538"/>
      <c r="G43" s="533">
        <v>16</v>
      </c>
      <c r="H43" s="538"/>
      <c r="I43" s="538"/>
      <c r="J43" s="533">
        <v>89</v>
      </c>
      <c r="K43" s="538"/>
      <c r="L43" s="538"/>
      <c r="M43" s="533">
        <v>115</v>
      </c>
      <c r="N43" s="538"/>
      <c r="O43" s="538"/>
      <c r="P43" s="533">
        <v>1</v>
      </c>
      <c r="Q43" s="538"/>
      <c r="R43" s="538"/>
    </row>
    <row r="44" spans="1:18" ht="18.75" customHeight="1" thickBot="1">
      <c r="A44" s="281"/>
      <c r="B44" s="273" t="s">
        <v>45</v>
      </c>
      <c r="C44" s="289"/>
      <c r="D44" s="552">
        <v>66</v>
      </c>
      <c r="E44" s="551"/>
      <c r="F44" s="551"/>
      <c r="G44" s="550">
        <v>34</v>
      </c>
      <c r="H44" s="551"/>
      <c r="I44" s="551"/>
      <c r="J44" s="550">
        <v>76</v>
      </c>
      <c r="K44" s="551"/>
      <c r="L44" s="551"/>
      <c r="M44" s="550">
        <v>145</v>
      </c>
      <c r="N44" s="551"/>
      <c r="O44" s="551"/>
      <c r="P44" s="550">
        <v>3</v>
      </c>
      <c r="Q44" s="551"/>
      <c r="R44" s="551"/>
    </row>
    <row r="45" spans="1:18" s="282" customFormat="1" ht="18.75" customHeight="1">
      <c r="A45" s="391" t="s">
        <v>841</v>
      </c>
      <c r="B45" s="408" t="s">
        <v>978</v>
      </c>
      <c r="C45" s="408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22"/>
      <c r="O45" s="554" t="s">
        <v>531</v>
      </c>
      <c r="P45" s="555"/>
      <c r="Q45" s="555"/>
      <c r="R45" s="555"/>
    </row>
    <row r="46" spans="2:10" ht="18.75" customHeight="1">
      <c r="B46" s="447" t="s">
        <v>979</v>
      </c>
      <c r="C46" s="448"/>
      <c r="D46" s="448"/>
      <c r="E46" s="448"/>
      <c r="F46" s="448"/>
      <c r="G46" s="448"/>
      <c r="H46" s="448"/>
      <c r="I46" s="448"/>
      <c r="J46" s="448"/>
    </row>
  </sheetData>
  <sheetProtection/>
  <mergeCells count="214">
    <mergeCell ref="M16:N16"/>
    <mergeCell ref="Q17:R17"/>
    <mergeCell ref="O19:P19"/>
    <mergeCell ref="O18:P18"/>
    <mergeCell ref="Q19:R19"/>
    <mergeCell ref="D19:F19"/>
    <mergeCell ref="K17:L17"/>
    <mergeCell ref="K19:L19"/>
    <mergeCell ref="O17:P17"/>
    <mergeCell ref="K18:L18"/>
    <mergeCell ref="I19:J19"/>
    <mergeCell ref="G18:H18"/>
    <mergeCell ref="G19:H19"/>
    <mergeCell ref="Q15:R15"/>
    <mergeCell ref="Q20:R20"/>
    <mergeCell ref="O20:P20"/>
    <mergeCell ref="K20:L20"/>
    <mergeCell ref="M19:N19"/>
    <mergeCell ref="Q16:R16"/>
    <mergeCell ref="A27:C27"/>
    <mergeCell ref="M20:N20"/>
    <mergeCell ref="D21:F21"/>
    <mergeCell ref="A25:R25"/>
    <mergeCell ref="K21:L21"/>
    <mergeCell ref="B22:K22"/>
    <mergeCell ref="D27:F27"/>
    <mergeCell ref="G21:H21"/>
    <mergeCell ref="Q5:R5"/>
    <mergeCell ref="D20:F20"/>
    <mergeCell ref="M11:N11"/>
    <mergeCell ref="D7:F7"/>
    <mergeCell ref="I10:J10"/>
    <mergeCell ref="D16:F16"/>
    <mergeCell ref="D17:F17"/>
    <mergeCell ref="Q18:R18"/>
    <mergeCell ref="O16:P16"/>
    <mergeCell ref="O15:P15"/>
    <mergeCell ref="K8:L8"/>
    <mergeCell ref="D13:F13"/>
    <mergeCell ref="D15:F15"/>
    <mergeCell ref="O5:P5"/>
    <mergeCell ref="A1:R1"/>
    <mergeCell ref="D5:F5"/>
    <mergeCell ref="G3:L3"/>
    <mergeCell ref="M3:R3"/>
    <mergeCell ref="M5:N5"/>
    <mergeCell ref="A3:C4"/>
    <mergeCell ref="D3:F4"/>
    <mergeCell ref="Q4:R4"/>
    <mergeCell ref="O4:P4"/>
    <mergeCell ref="G4:H4"/>
    <mergeCell ref="G5:H5"/>
    <mergeCell ref="I4:J4"/>
    <mergeCell ref="I5:J5"/>
    <mergeCell ref="K5:L5"/>
    <mergeCell ref="M4:N4"/>
    <mergeCell ref="K4:L4"/>
    <mergeCell ref="D6:F6"/>
    <mergeCell ref="G12:H12"/>
    <mergeCell ref="D8:F8"/>
    <mergeCell ref="G8:H8"/>
    <mergeCell ref="D11:F11"/>
    <mergeCell ref="D12:F12"/>
    <mergeCell ref="G10:H10"/>
    <mergeCell ref="G11:H11"/>
    <mergeCell ref="D10:F10"/>
    <mergeCell ref="O6:P6"/>
    <mergeCell ref="I6:J6"/>
    <mergeCell ref="G6:H6"/>
    <mergeCell ref="K7:L7"/>
    <mergeCell ref="K6:L6"/>
    <mergeCell ref="O7:P7"/>
    <mergeCell ref="M6:N6"/>
    <mergeCell ref="M7:N7"/>
    <mergeCell ref="G7:H7"/>
    <mergeCell ref="I7:J7"/>
    <mergeCell ref="O12:P12"/>
    <mergeCell ref="M13:N13"/>
    <mergeCell ref="K11:L11"/>
    <mergeCell ref="K12:L12"/>
    <mergeCell ref="K13:L13"/>
    <mergeCell ref="K10:L10"/>
    <mergeCell ref="M10:N10"/>
    <mergeCell ref="O13:P13"/>
    <mergeCell ref="O11:P11"/>
    <mergeCell ref="K14:L14"/>
    <mergeCell ref="K15:L15"/>
    <mergeCell ref="K16:L16"/>
    <mergeCell ref="O8:P8"/>
    <mergeCell ref="M17:N17"/>
    <mergeCell ref="M18:N18"/>
    <mergeCell ref="M8:N8"/>
    <mergeCell ref="M14:N14"/>
    <mergeCell ref="M12:N12"/>
    <mergeCell ref="O10:P10"/>
    <mergeCell ref="P34:R34"/>
    <mergeCell ref="O22:R22"/>
    <mergeCell ref="Q21:R21"/>
    <mergeCell ref="O21:P21"/>
    <mergeCell ref="M29:O29"/>
    <mergeCell ref="M31:O31"/>
    <mergeCell ref="M30:O30"/>
    <mergeCell ref="M21:N21"/>
    <mergeCell ref="M33:O33"/>
    <mergeCell ref="P28:R28"/>
    <mergeCell ref="Q13:R13"/>
    <mergeCell ref="O45:R45"/>
    <mergeCell ref="P43:R43"/>
    <mergeCell ref="P44:R44"/>
    <mergeCell ref="P40:R40"/>
    <mergeCell ref="P41:R41"/>
    <mergeCell ref="P42:R42"/>
    <mergeCell ref="M44:O44"/>
    <mergeCell ref="P33:R33"/>
    <mergeCell ref="G15:H15"/>
    <mergeCell ref="I12:J12"/>
    <mergeCell ref="G16:H16"/>
    <mergeCell ref="P36:R36"/>
    <mergeCell ref="Q7:R7"/>
    <mergeCell ref="Q6:R6"/>
    <mergeCell ref="Q10:R10"/>
    <mergeCell ref="Q8:R8"/>
    <mergeCell ref="Q11:R11"/>
    <mergeCell ref="Q12:R12"/>
    <mergeCell ref="I13:J13"/>
    <mergeCell ref="I8:J8"/>
    <mergeCell ref="G14:H14"/>
    <mergeCell ref="G13:H13"/>
    <mergeCell ref="I14:J14"/>
    <mergeCell ref="I11:J11"/>
    <mergeCell ref="Q14:R14"/>
    <mergeCell ref="O14:P14"/>
    <mergeCell ref="P39:R39"/>
    <mergeCell ref="P29:R29"/>
    <mergeCell ref="P37:R37"/>
    <mergeCell ref="P38:R38"/>
    <mergeCell ref="P35:R35"/>
    <mergeCell ref="P30:R30"/>
    <mergeCell ref="P31:R31"/>
    <mergeCell ref="P27:R27"/>
    <mergeCell ref="M42:O42"/>
    <mergeCell ref="M43:O43"/>
    <mergeCell ref="M40:O40"/>
    <mergeCell ref="J41:L41"/>
    <mergeCell ref="M41:O41"/>
    <mergeCell ref="I15:J15"/>
    <mergeCell ref="M15:N15"/>
    <mergeCell ref="G27:I27"/>
    <mergeCell ref="B23:K23"/>
    <mergeCell ref="G20:H20"/>
    <mergeCell ref="M34:O34"/>
    <mergeCell ref="M39:O39"/>
    <mergeCell ref="M37:O37"/>
    <mergeCell ref="D41:F41"/>
    <mergeCell ref="J40:L40"/>
    <mergeCell ref="J38:L38"/>
    <mergeCell ref="J39:L39"/>
    <mergeCell ref="D34:F34"/>
    <mergeCell ref="M38:O38"/>
    <mergeCell ref="D44:F44"/>
    <mergeCell ref="D42:F42"/>
    <mergeCell ref="D43:F43"/>
    <mergeCell ref="D40:F40"/>
    <mergeCell ref="J34:L34"/>
    <mergeCell ref="J35:L35"/>
    <mergeCell ref="J44:L44"/>
    <mergeCell ref="J42:L42"/>
    <mergeCell ref="J43:L43"/>
    <mergeCell ref="G38:I38"/>
    <mergeCell ref="G39:I39"/>
    <mergeCell ref="D38:F38"/>
    <mergeCell ref="D39:F39"/>
    <mergeCell ref="J37:L37"/>
    <mergeCell ref="G44:I44"/>
    <mergeCell ref="G40:I40"/>
    <mergeCell ref="G42:I42"/>
    <mergeCell ref="G43:I43"/>
    <mergeCell ref="G41:I41"/>
    <mergeCell ref="M35:O35"/>
    <mergeCell ref="M36:O36"/>
    <mergeCell ref="G37:I37"/>
    <mergeCell ref="D37:F37"/>
    <mergeCell ref="G35:I35"/>
    <mergeCell ref="G36:I36"/>
    <mergeCell ref="D36:F36"/>
    <mergeCell ref="J36:L36"/>
    <mergeCell ref="D35:F35"/>
    <mergeCell ref="M27:O27"/>
    <mergeCell ref="G30:I30"/>
    <mergeCell ref="J30:L30"/>
    <mergeCell ref="D30:F30"/>
    <mergeCell ref="G28:I28"/>
    <mergeCell ref="G29:I29"/>
    <mergeCell ref="M28:O28"/>
    <mergeCell ref="G34:I34"/>
    <mergeCell ref="D14:F14"/>
    <mergeCell ref="D28:F28"/>
    <mergeCell ref="D29:F29"/>
    <mergeCell ref="I20:J20"/>
    <mergeCell ref="D18:F18"/>
    <mergeCell ref="I21:J21"/>
    <mergeCell ref="I18:J18"/>
    <mergeCell ref="J29:L29"/>
    <mergeCell ref="I16:J16"/>
    <mergeCell ref="I17:J17"/>
    <mergeCell ref="J28:L28"/>
    <mergeCell ref="J27:L27"/>
    <mergeCell ref="G33:I33"/>
    <mergeCell ref="D31:F31"/>
    <mergeCell ref="G31:I31"/>
    <mergeCell ref="J33:L33"/>
    <mergeCell ref="J31:L31"/>
    <mergeCell ref="D33:F33"/>
    <mergeCell ref="G17:H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2"/>
  <sheetViews>
    <sheetView showGridLines="0" zoomScalePageLayoutView="0" workbookViewId="0" topLeftCell="A1">
      <selection activeCell="A1" sqref="A1:P1"/>
    </sheetView>
  </sheetViews>
  <sheetFormatPr defaultColWidth="10.625" defaultRowHeight="15.75" customHeight="1"/>
  <cols>
    <col min="1" max="3" width="4.25390625" style="149" customWidth="1"/>
    <col min="4" max="4" width="1.25" style="149" customWidth="1"/>
    <col min="5" max="6" width="6.50390625" style="149" customWidth="1"/>
    <col min="7" max="7" width="1.25" style="149" customWidth="1"/>
    <col min="8" max="8" width="10.125" style="149" customWidth="1"/>
    <col min="9" max="9" width="10.625" style="149" customWidth="1"/>
    <col min="10" max="10" width="6.75390625" style="149" bestFit="1" customWidth="1"/>
    <col min="11" max="11" width="10.625" style="149" customWidth="1"/>
    <col min="12" max="12" width="11.125" style="149" customWidth="1"/>
    <col min="13" max="14" width="10.75390625" style="149" bestFit="1" customWidth="1"/>
    <col min="15" max="15" width="11.125" style="149" bestFit="1" customWidth="1"/>
    <col min="16" max="16" width="10.75390625" style="149" bestFit="1" customWidth="1"/>
    <col min="17" max="16384" width="10.625" style="149" customWidth="1"/>
  </cols>
  <sheetData>
    <row r="1" spans="1:17" ht="15.75" customHeight="1">
      <c r="A1" s="528" t="s">
        <v>939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178"/>
    </row>
    <row r="2" spans="1:17" ht="15.75" customHeight="1" thickBot="1">
      <c r="A2" s="189"/>
      <c r="B2" s="189"/>
      <c r="C2" s="189"/>
      <c r="D2" s="189"/>
      <c r="E2" s="190"/>
      <c r="F2" s="191"/>
      <c r="G2" s="96"/>
      <c r="H2" s="96"/>
      <c r="I2" s="192"/>
      <c r="J2" s="192"/>
      <c r="O2" s="569" t="s">
        <v>744</v>
      </c>
      <c r="P2" s="569"/>
      <c r="Q2" s="178"/>
    </row>
    <row r="3" spans="1:17" ht="17.25" customHeight="1">
      <c r="A3" s="629" t="s">
        <v>745</v>
      </c>
      <c r="B3" s="629"/>
      <c r="C3" s="629"/>
      <c r="D3" s="629"/>
      <c r="E3" s="629"/>
      <c r="F3" s="629"/>
      <c r="G3" s="629"/>
      <c r="H3" s="629"/>
      <c r="I3" s="629"/>
      <c r="J3" s="193"/>
      <c r="K3" s="625" t="s">
        <v>615</v>
      </c>
      <c r="L3" s="626"/>
      <c r="M3" s="625" t="s">
        <v>616</v>
      </c>
      <c r="N3" s="626"/>
      <c r="O3" s="625" t="s">
        <v>617</v>
      </c>
      <c r="P3" s="626"/>
      <c r="Q3" s="178"/>
    </row>
    <row r="4" spans="1:17" ht="15.75" customHeight="1">
      <c r="A4" s="641" t="s">
        <v>746</v>
      </c>
      <c r="B4" s="641"/>
      <c r="C4" s="641"/>
      <c r="D4" s="641"/>
      <c r="E4" s="641"/>
      <c r="F4" s="641"/>
      <c r="G4" s="641"/>
      <c r="H4" s="641"/>
      <c r="I4" s="641"/>
      <c r="J4" s="194"/>
      <c r="K4" s="630">
        <v>51453</v>
      </c>
      <c r="L4" s="631"/>
      <c r="M4" s="630">
        <v>52877</v>
      </c>
      <c r="N4" s="631"/>
      <c r="O4" s="630">
        <v>55108</v>
      </c>
      <c r="P4" s="631"/>
      <c r="Q4" s="178"/>
    </row>
    <row r="5" spans="2:17" ht="15.75" customHeight="1">
      <c r="B5" s="642" t="s">
        <v>747</v>
      </c>
      <c r="C5" s="642"/>
      <c r="D5" s="642"/>
      <c r="E5" s="642"/>
      <c r="F5" s="642"/>
      <c r="G5" s="642"/>
      <c r="H5" s="642"/>
      <c r="I5" s="642"/>
      <c r="J5" s="194"/>
      <c r="K5" s="630">
        <f>IF(SUM(K7)=0,(IF(SUM(K8)=0,"…","男人口なし")),(IF(SUM(K8)=0,"女人口なし",(SUM(K7:L8)))))</f>
        <v>128255</v>
      </c>
      <c r="L5" s="631"/>
      <c r="M5" s="630">
        <f>IF(SUM(M7)=0,(IF(SUM(M8)=0,"…","男人口なし")),(IF(SUM(M8)=0,"女人口なし",(SUM(M7:N8)))))</f>
        <v>126523</v>
      </c>
      <c r="N5" s="631"/>
      <c r="O5" s="630">
        <f>IF(SUM(O7)=0,(IF(SUM(O8)=0,"…","男人口なし")),(IF(SUM(O8)=0,"女人口なし",(SUM(O7:P8)))))</f>
        <v>126959</v>
      </c>
      <c r="P5" s="631"/>
      <c r="Q5" s="178"/>
    </row>
    <row r="6" spans="3:17" ht="15.75" customHeight="1">
      <c r="C6" s="616" t="s">
        <v>748</v>
      </c>
      <c r="D6" s="616"/>
      <c r="E6" s="616"/>
      <c r="F6" s="616"/>
      <c r="G6" s="616"/>
      <c r="H6" s="616"/>
      <c r="I6" s="616"/>
      <c r="J6" s="197"/>
      <c r="K6" s="621">
        <v>1025</v>
      </c>
      <c r="L6" s="622"/>
      <c r="M6" s="621">
        <v>1011.1</v>
      </c>
      <c r="N6" s="622"/>
      <c r="O6" s="621">
        <v>1015</v>
      </c>
      <c r="P6" s="622"/>
      <c r="Q6" s="178"/>
    </row>
    <row r="7" spans="3:17" ht="15.75" customHeight="1">
      <c r="C7" s="616" t="s">
        <v>5</v>
      </c>
      <c r="D7" s="616"/>
      <c r="E7" s="616"/>
      <c r="F7" s="616"/>
      <c r="G7" s="616"/>
      <c r="H7" s="616"/>
      <c r="I7" s="616"/>
      <c r="J7" s="197"/>
      <c r="K7" s="621">
        <v>57376</v>
      </c>
      <c r="L7" s="622"/>
      <c r="M7" s="621">
        <v>56905</v>
      </c>
      <c r="N7" s="622"/>
      <c r="O7" s="621">
        <v>57392</v>
      </c>
      <c r="P7" s="622"/>
      <c r="Q7" s="178"/>
    </row>
    <row r="8" spans="3:17" ht="15.75" customHeight="1">
      <c r="C8" s="616" t="s">
        <v>6</v>
      </c>
      <c r="D8" s="616"/>
      <c r="E8" s="616"/>
      <c r="F8" s="616"/>
      <c r="G8" s="616"/>
      <c r="H8" s="616"/>
      <c r="I8" s="616"/>
      <c r="J8" s="197"/>
      <c r="K8" s="621">
        <v>70879</v>
      </c>
      <c r="L8" s="622"/>
      <c r="M8" s="621">
        <v>69618</v>
      </c>
      <c r="N8" s="622"/>
      <c r="O8" s="621">
        <v>69567</v>
      </c>
      <c r="P8" s="622"/>
      <c r="Q8" s="178"/>
    </row>
    <row r="9" spans="3:17" ht="15.75" customHeight="1">
      <c r="C9" s="616" t="s">
        <v>922</v>
      </c>
      <c r="D9" s="616"/>
      <c r="E9" s="616"/>
      <c r="F9" s="616"/>
      <c r="G9" s="616"/>
      <c r="H9" s="616"/>
      <c r="I9" s="616"/>
      <c r="J9" s="197" t="s">
        <v>749</v>
      </c>
      <c r="K9" s="627">
        <v>-1.6</v>
      </c>
      <c r="L9" s="628"/>
      <c r="M9" s="627">
        <f>IF(SUM(K5)=0,(IF(SUM(M5)=0,"…","前回調査総人口なし")),(IF(SUM(M5)=0,"…",((SUM(M5)-SUM(K5))/SUM(M5)*100))))</f>
        <v>-1.3689210657350837</v>
      </c>
      <c r="N9" s="628"/>
      <c r="O9" s="627">
        <f>IF(SUM(M5)=0,(IF(SUM(O5)=0,"…","前回調査総人口なし")),(IF(SUM(O5)=0,"…",((SUM(O5)-SUM(M5))/SUM(O5)*100))))</f>
        <v>0.34341795382761364</v>
      </c>
      <c r="P9" s="628"/>
      <c r="Q9" s="178"/>
    </row>
    <row r="10" spans="3:17" ht="15.75" customHeight="1">
      <c r="C10" s="616" t="s">
        <v>750</v>
      </c>
      <c r="D10" s="616"/>
      <c r="E10" s="616"/>
      <c r="F10" s="616"/>
      <c r="G10" s="616"/>
      <c r="H10" s="616"/>
      <c r="I10" s="616"/>
      <c r="J10" s="197" t="s">
        <v>613</v>
      </c>
      <c r="K10" s="627">
        <f>IF(SUM(K7)=0,(IF(SUM(K8)=0,"…","男人口なし")),(IF(SUM(K8)=0,"女人口なし",(SUM(K7)/SUM(K8)*100))))</f>
        <v>80.94922332425683</v>
      </c>
      <c r="L10" s="628"/>
      <c r="M10" s="627">
        <f>IF(SUM(M7)=0,(IF(SUM(M8)=0,"…","男人口なし")),(IF(SUM(M8)=0,"女人口なし",(SUM(M7)/SUM(M8)*100))))</f>
        <v>81.73891809589475</v>
      </c>
      <c r="N10" s="628"/>
      <c r="O10" s="627">
        <f>IF(SUM(O7)=0,(IF(SUM(O8)=0,"…","男人口なし")),(IF(SUM(O8)=0,"女人口なし",(SUM(O7)/SUM(O8)*100))))</f>
        <v>82.49888596604713</v>
      </c>
      <c r="P10" s="628"/>
      <c r="Q10" s="178"/>
    </row>
    <row r="11" spans="3:17" ht="15.75" customHeight="1">
      <c r="C11" s="632" t="s">
        <v>511</v>
      </c>
      <c r="D11" s="632"/>
      <c r="E11" s="632"/>
      <c r="F11" s="632"/>
      <c r="G11" s="632"/>
      <c r="H11" s="632"/>
      <c r="I11" s="632"/>
      <c r="J11" s="199"/>
      <c r="K11" s="69"/>
      <c r="L11" s="139"/>
      <c r="M11" s="69"/>
      <c r="N11" s="139"/>
      <c r="O11" s="69"/>
      <c r="P11" s="139"/>
      <c r="Q11" s="178"/>
    </row>
    <row r="12" spans="3:17" ht="15.75" customHeight="1">
      <c r="C12" s="616" t="s">
        <v>614</v>
      </c>
      <c r="D12" s="616"/>
      <c r="E12" s="616"/>
      <c r="F12" s="616"/>
      <c r="G12" s="616"/>
      <c r="H12" s="616"/>
      <c r="I12" s="616"/>
      <c r="J12" s="197" t="s">
        <v>613</v>
      </c>
      <c r="K12" s="621">
        <v>18037</v>
      </c>
      <c r="L12" s="622"/>
      <c r="M12" s="621">
        <v>16203</v>
      </c>
      <c r="N12" s="622"/>
      <c r="O12" s="621">
        <v>14878</v>
      </c>
      <c r="P12" s="622"/>
      <c r="Q12" s="178"/>
    </row>
    <row r="13" spans="3:17" ht="15.75" customHeight="1">
      <c r="C13" s="616" t="s">
        <v>751</v>
      </c>
      <c r="D13" s="616"/>
      <c r="E13" s="616"/>
      <c r="F13" s="616"/>
      <c r="G13" s="616"/>
      <c r="H13" s="616"/>
      <c r="I13" s="616"/>
      <c r="J13" s="197"/>
      <c r="K13" s="627">
        <f>IF(SUM(K12)=0,"…",(IF(SUM(K16)=0,"…",(SUM(K12)/SUM(K16)*100))))</f>
        <v>21.05822329632354</v>
      </c>
      <c r="L13" s="628"/>
      <c r="M13" s="627">
        <f>IF(SUM(M12)=0,"…",(IF(SUM(M16)=0,"…",(SUM(M12)/SUM(M16)*100))))</f>
        <v>19.859294757871773</v>
      </c>
      <c r="N13" s="628"/>
      <c r="O13" s="627">
        <f>IF(SUM(O12)=0,"…",(IF(SUM(O16)=0,"…",(SUM(O12)/SUM(O16)*100))))</f>
        <v>18.564547927428816</v>
      </c>
      <c r="P13" s="628"/>
      <c r="Q13" s="178"/>
    </row>
    <row r="14" spans="3:17" ht="15.75" customHeight="1">
      <c r="C14" s="616" t="s">
        <v>752</v>
      </c>
      <c r="D14" s="616"/>
      <c r="E14" s="616"/>
      <c r="F14" s="616"/>
      <c r="G14" s="616"/>
      <c r="H14" s="616"/>
      <c r="I14" s="616"/>
      <c r="J14" s="197" t="s">
        <v>753</v>
      </c>
      <c r="K14" s="627">
        <f>IF(SUM(K12)=0,"…",(IF(SUM(K5)=0,"総人口なし",(SUM(K12)/SUM(K5)*100))))</f>
        <v>14.06338934154614</v>
      </c>
      <c r="L14" s="628"/>
      <c r="M14" s="627">
        <f>IF(SUM(M12)=0,"…",(IF(SUM(M5)=0,"総人口なし",(SUM(M12)/SUM(M5)*100))))</f>
        <v>12.806367221769953</v>
      </c>
      <c r="N14" s="628"/>
      <c r="O14" s="627">
        <f>IF(SUM(O12)=0,"…",(IF(SUM(O5)=0,"総人口なし",(SUM(O12)/SUM(O5)*100))))</f>
        <v>11.718743846438615</v>
      </c>
      <c r="P14" s="628"/>
      <c r="Q14" s="178"/>
    </row>
    <row r="15" spans="3:17" ht="15.75" customHeight="1">
      <c r="C15" s="200"/>
      <c r="D15" s="200"/>
      <c r="E15" s="196"/>
      <c r="F15" s="196"/>
      <c r="G15" s="196"/>
      <c r="H15" s="160"/>
      <c r="I15" s="160"/>
      <c r="J15" s="197"/>
      <c r="K15" s="70"/>
      <c r="L15" s="139"/>
      <c r="M15" s="70"/>
      <c r="N15" s="139"/>
      <c r="O15" s="70"/>
      <c r="P15" s="139"/>
      <c r="Q15" s="178"/>
    </row>
    <row r="16" spans="3:17" ht="15.75" customHeight="1">
      <c r="C16" s="616" t="s">
        <v>754</v>
      </c>
      <c r="D16" s="616"/>
      <c r="E16" s="616"/>
      <c r="F16" s="616"/>
      <c r="G16" s="616"/>
      <c r="H16" s="616"/>
      <c r="I16" s="616"/>
      <c r="J16" s="197" t="s">
        <v>613</v>
      </c>
      <c r="K16" s="621">
        <v>85653</v>
      </c>
      <c r="L16" s="622"/>
      <c r="M16" s="621">
        <v>81589</v>
      </c>
      <c r="N16" s="622"/>
      <c r="O16" s="621">
        <v>80142</v>
      </c>
      <c r="P16" s="622"/>
      <c r="Q16" s="178"/>
    </row>
    <row r="17" spans="3:17" ht="15.75" customHeight="1">
      <c r="C17" s="616" t="s">
        <v>755</v>
      </c>
      <c r="D17" s="616"/>
      <c r="E17" s="616"/>
      <c r="F17" s="616"/>
      <c r="G17" s="616"/>
      <c r="H17" s="616"/>
      <c r="I17" s="616"/>
      <c r="J17" s="197" t="s">
        <v>753</v>
      </c>
      <c r="K17" s="627">
        <f>IF(SUM(K16)=0,"…",(IF(SUM(K5)=0,"総人口なし",(SUM(K16)/SUM(K5)*100))))</f>
        <v>66.78336127246502</v>
      </c>
      <c r="L17" s="628"/>
      <c r="M17" s="627">
        <f>IF(SUM(M16)=0,"…",(IF(SUM(M5)=0,"総人口なし",(SUM(M16)/SUM(M5)*100))))</f>
        <v>64.48550856366036</v>
      </c>
      <c r="N17" s="628"/>
      <c r="O17" s="627">
        <f>IF(SUM(O16)=0,"…",(IF(SUM(O5)=0,"総人口なし",(SUM(O16)/SUM(O5)*100))))</f>
        <v>63.12431572397388</v>
      </c>
      <c r="P17" s="628"/>
      <c r="Q17" s="178"/>
    </row>
    <row r="18" spans="3:17" ht="15.75" customHeight="1">
      <c r="C18" s="200"/>
      <c r="D18" s="200"/>
      <c r="E18" s="196"/>
      <c r="F18" s="196"/>
      <c r="G18" s="196"/>
      <c r="H18" s="160"/>
      <c r="I18" s="160"/>
      <c r="J18" s="197"/>
      <c r="K18" s="70"/>
      <c r="L18" s="139"/>
      <c r="M18" s="70"/>
      <c r="N18" s="139"/>
      <c r="O18" s="70"/>
      <c r="P18" s="139"/>
      <c r="Q18" s="178"/>
    </row>
    <row r="19" spans="3:17" ht="15.75" customHeight="1">
      <c r="C19" s="616" t="s">
        <v>756</v>
      </c>
      <c r="D19" s="616"/>
      <c r="E19" s="616"/>
      <c r="F19" s="616"/>
      <c r="G19" s="616"/>
      <c r="H19" s="616"/>
      <c r="I19" s="616"/>
      <c r="J19" s="197" t="s">
        <v>613</v>
      </c>
      <c r="K19" s="621">
        <v>65014</v>
      </c>
      <c r="L19" s="622"/>
      <c r="M19" s="621">
        <v>61847</v>
      </c>
      <c r="N19" s="622"/>
      <c r="O19" s="621">
        <v>61477</v>
      </c>
      <c r="P19" s="622"/>
      <c r="Q19" s="178"/>
    </row>
    <row r="20" spans="3:17" ht="15.75" customHeight="1">
      <c r="C20" s="616" t="s">
        <v>757</v>
      </c>
      <c r="D20" s="616"/>
      <c r="E20" s="616"/>
      <c r="F20" s="616"/>
      <c r="G20" s="616"/>
      <c r="H20" s="616"/>
      <c r="I20" s="616"/>
      <c r="J20" s="197" t="s">
        <v>753</v>
      </c>
      <c r="K20" s="627">
        <f>IF(SUM(K19)=0,"…",(IF(SUM(K5)=0,"総人口なし",(SUM(K19)/SUM(K5)*100))))</f>
        <v>50.69120112276324</v>
      </c>
      <c r="L20" s="628"/>
      <c r="M20" s="627">
        <f>IF(SUM(M19)=0,"…",(IF(SUM(M5)=0,"総人口なし",(SUM(M19)/SUM(M5)*100))))</f>
        <v>48.88202145064533</v>
      </c>
      <c r="N20" s="628"/>
      <c r="O20" s="627">
        <f>IF(SUM(O19)=0,"…",(IF(SUM(O5)=0,"総人口なし",(SUM(O19)/SUM(O5)*100))))</f>
        <v>48.42271914555092</v>
      </c>
      <c r="P20" s="628"/>
      <c r="Q20" s="178"/>
    </row>
    <row r="21" spans="3:17" ht="15.75" customHeight="1">
      <c r="C21" s="200"/>
      <c r="D21" s="200"/>
      <c r="E21" s="196"/>
      <c r="F21" s="196"/>
      <c r="G21" s="196"/>
      <c r="H21" s="160"/>
      <c r="I21" s="160"/>
      <c r="J21" s="197"/>
      <c r="K21" s="70"/>
      <c r="L21" s="139"/>
      <c r="M21" s="70"/>
      <c r="N21" s="139"/>
      <c r="O21" s="70"/>
      <c r="P21" s="139"/>
      <c r="Q21" s="178"/>
    </row>
    <row r="22" spans="3:17" ht="15.75" customHeight="1">
      <c r="C22" s="616" t="s">
        <v>758</v>
      </c>
      <c r="D22" s="616"/>
      <c r="E22" s="616"/>
      <c r="F22" s="616"/>
      <c r="G22" s="616"/>
      <c r="H22" s="616"/>
      <c r="I22" s="616"/>
      <c r="J22" s="197" t="s">
        <v>613</v>
      </c>
      <c r="K22" s="621">
        <v>24547</v>
      </c>
      <c r="L22" s="622"/>
      <c r="M22" s="621">
        <v>28566</v>
      </c>
      <c r="N22" s="622"/>
      <c r="O22" s="621">
        <v>31746</v>
      </c>
      <c r="P22" s="622"/>
      <c r="Q22" s="178"/>
    </row>
    <row r="23" spans="3:17" ht="15.75" customHeight="1">
      <c r="C23" s="616" t="s">
        <v>759</v>
      </c>
      <c r="D23" s="616"/>
      <c r="E23" s="616"/>
      <c r="F23" s="616"/>
      <c r="G23" s="616"/>
      <c r="H23" s="616"/>
      <c r="I23" s="616"/>
      <c r="J23" s="197"/>
      <c r="K23" s="627">
        <f>IF(SUM(K22)=0,"…",(IF(SUM(K16)=0,"…",(SUM(K22)/SUM(K16)*100))))</f>
        <v>28.65865760685557</v>
      </c>
      <c r="L23" s="628"/>
      <c r="M23" s="627">
        <f>IF(SUM(M22)=0,"…",(IF(SUM(M16)=0,"…",(SUM(M22)/SUM(M16)*100))))</f>
        <v>35.01207270587947</v>
      </c>
      <c r="N23" s="628"/>
      <c r="O23" s="627">
        <f>IF(SUM(O22)=0,"…",(IF(SUM(O16)=0,"…",(SUM(O22)/SUM(O16)*100))))</f>
        <v>39.612188365650965</v>
      </c>
      <c r="P23" s="628"/>
      <c r="Q23" s="178"/>
    </row>
    <row r="24" spans="3:17" ht="15.75" customHeight="1">
      <c r="C24" s="616" t="s">
        <v>760</v>
      </c>
      <c r="D24" s="616"/>
      <c r="E24" s="616"/>
      <c r="F24" s="616"/>
      <c r="G24" s="616"/>
      <c r="H24" s="616"/>
      <c r="I24" s="616"/>
      <c r="J24" s="197" t="s">
        <v>753</v>
      </c>
      <c r="K24" s="627">
        <f>IF(SUM(K22)=0,"…",(IF(SUM(K5)=0,"総人口なし",(SUM(K22)/SUM(K5)*100))))</f>
        <v>19.13921484542513</v>
      </c>
      <c r="L24" s="628"/>
      <c r="M24" s="627">
        <f>IF(SUM(M22)=0,"…",(IF(SUM(M5)=0,"総人口なし",(SUM(M22)/SUM(M5)*100))))</f>
        <v>22.577713143064898</v>
      </c>
      <c r="N24" s="628"/>
      <c r="O24" s="627">
        <f>IF(SUM(O22)=0,"…",(IF(SUM(O5)=0,"総人口なし",(SUM(O22)/SUM(O5)*100))))</f>
        <v>25.00492284910877</v>
      </c>
      <c r="P24" s="628"/>
      <c r="Q24" s="178"/>
    </row>
    <row r="25" spans="3:17" ht="15.75" customHeight="1">
      <c r="C25" s="616" t="s">
        <v>761</v>
      </c>
      <c r="D25" s="616"/>
      <c r="E25" s="616"/>
      <c r="F25" s="616"/>
      <c r="G25" s="616"/>
      <c r="H25" s="616"/>
      <c r="I25" s="616"/>
      <c r="J25" s="197"/>
      <c r="K25" s="627">
        <f>IF(SUM(K22)=0,"…",(IF(SUM(K12)=0,"…",(SUM(K22)/SUM(K12)*100))))</f>
        <v>136.09247657592726</v>
      </c>
      <c r="L25" s="628"/>
      <c r="M25" s="627">
        <f>IF(SUM(M22)=0,"…",(IF(SUM(M12)=0,"…",(SUM(M22)/SUM(M12)*100))))</f>
        <v>176.30068505832253</v>
      </c>
      <c r="N25" s="628"/>
      <c r="O25" s="627">
        <f>IF(SUM(O22)=0,"…",(IF(SUM(O12)=0,"…",(SUM(O22)/SUM(O12)*100))))</f>
        <v>213.3754536900121</v>
      </c>
      <c r="P25" s="628"/>
      <c r="Q25" s="178"/>
    </row>
    <row r="26" spans="3:17" ht="15.75" customHeight="1">
      <c r="C26" s="200"/>
      <c r="D26" s="200"/>
      <c r="E26" s="196"/>
      <c r="F26" s="196"/>
      <c r="G26" s="196"/>
      <c r="H26" s="160"/>
      <c r="I26" s="160"/>
      <c r="J26" s="197"/>
      <c r="K26" s="70"/>
      <c r="L26" s="139"/>
      <c r="M26" s="70"/>
      <c r="N26" s="139"/>
      <c r="O26" s="70"/>
      <c r="P26" s="139"/>
      <c r="Q26" s="178"/>
    </row>
    <row r="27" spans="3:16" ht="15.75" customHeight="1">
      <c r="C27" s="616" t="s">
        <v>762</v>
      </c>
      <c r="D27" s="616"/>
      <c r="E27" s="616"/>
      <c r="F27" s="616"/>
      <c r="G27" s="616"/>
      <c r="H27" s="616"/>
      <c r="I27" s="616"/>
      <c r="J27" s="197" t="s">
        <v>613</v>
      </c>
      <c r="K27" s="621">
        <f>IF(SUM(K12,K22)=0,"…",SUM(K12,K22))</f>
        <v>42584</v>
      </c>
      <c r="L27" s="622"/>
      <c r="M27" s="621">
        <f>IF(SUM(M12,M22)=0,"…",SUM(M12,M22))</f>
        <v>44769</v>
      </c>
      <c r="N27" s="622"/>
      <c r="O27" s="621">
        <f>IF(SUM(O12,O22)=0,"…",SUM(O12,O22))</f>
        <v>46624</v>
      </c>
      <c r="P27" s="622"/>
    </row>
    <row r="28" spans="3:16" ht="15.75" customHeight="1">
      <c r="C28" s="616" t="s">
        <v>763</v>
      </c>
      <c r="D28" s="616"/>
      <c r="E28" s="616"/>
      <c r="F28" s="616"/>
      <c r="G28" s="616"/>
      <c r="H28" s="616"/>
      <c r="I28" s="616"/>
      <c r="J28" s="197"/>
      <c r="K28" s="627">
        <f>IF(SUM(K27)=0,"…",(IF(SUM(K16)=0,"…",(SUM(K27)/SUM(K16)*100))))</f>
        <v>49.7168809031791</v>
      </c>
      <c r="L28" s="628"/>
      <c r="M28" s="627">
        <f>IF(SUM(M27)=0,"…",(IF(SUM(M16)=0,"…",(SUM(M27)/SUM(M16)*100))))</f>
        <v>54.87136746375124</v>
      </c>
      <c r="N28" s="628"/>
      <c r="O28" s="627">
        <f>IF(SUM(O27)=0,"…",(IF(SUM(O16)=0,"…",(SUM(O27)/SUM(O16)*100))))</f>
        <v>58.17673629307978</v>
      </c>
      <c r="P28" s="628"/>
    </row>
    <row r="29" spans="3:16" ht="15.75" customHeight="1">
      <c r="C29" s="616" t="s">
        <v>764</v>
      </c>
      <c r="D29" s="616"/>
      <c r="E29" s="616"/>
      <c r="F29" s="616"/>
      <c r="G29" s="616"/>
      <c r="H29" s="616"/>
      <c r="I29" s="616"/>
      <c r="J29" s="197" t="s">
        <v>753</v>
      </c>
      <c r="K29" s="627">
        <f>IF(SUM(K27)=0,"…",(IF(SUM(K5)=0,"総人口なし",(SUM(K27)/SUM(K5)*100))))</f>
        <v>33.20260418697127</v>
      </c>
      <c r="L29" s="628"/>
      <c r="M29" s="627">
        <f>IF(SUM(M27)=0,"…",(IF(SUM(M5)=0,"総人口なし",(SUM(M27)/SUM(M5)*100))))</f>
        <v>35.38408036483485</v>
      </c>
      <c r="N29" s="628"/>
      <c r="O29" s="627">
        <f>IF(SUM(O27)=0,"…",(IF(SUM(O5)=0,"総人口なし",(SUM(O27)/SUM(O5)*100))))</f>
        <v>36.72366669554738</v>
      </c>
      <c r="P29" s="628"/>
    </row>
    <row r="30" spans="3:16" ht="15.75" customHeight="1">
      <c r="C30" s="200"/>
      <c r="D30" s="200"/>
      <c r="E30" s="196"/>
      <c r="F30" s="196"/>
      <c r="G30" s="196"/>
      <c r="H30" s="160"/>
      <c r="I30" s="160"/>
      <c r="J30" s="197"/>
      <c r="K30" s="70"/>
      <c r="L30" s="139"/>
      <c r="M30" s="70"/>
      <c r="N30" s="139"/>
      <c r="O30" s="70"/>
      <c r="P30" s="139"/>
    </row>
    <row r="31" spans="3:17" ht="15.75" customHeight="1">
      <c r="C31" s="616" t="s">
        <v>765</v>
      </c>
      <c r="D31" s="616"/>
      <c r="E31" s="616"/>
      <c r="F31" s="616"/>
      <c r="G31" s="616"/>
      <c r="H31" s="616"/>
      <c r="I31" s="616"/>
      <c r="J31" s="197" t="s">
        <v>766</v>
      </c>
      <c r="K31" s="627">
        <v>18.7</v>
      </c>
      <c r="L31" s="628"/>
      <c r="M31" s="627">
        <v>18.67</v>
      </c>
      <c r="N31" s="628"/>
      <c r="O31" s="627">
        <v>18.6</v>
      </c>
      <c r="P31" s="628"/>
      <c r="Q31" s="178"/>
    </row>
    <row r="32" spans="3:17" ht="15.75" customHeight="1">
      <c r="C32" s="616" t="s">
        <v>767</v>
      </c>
      <c r="D32" s="616"/>
      <c r="E32" s="616"/>
      <c r="F32" s="616"/>
      <c r="G32" s="616"/>
      <c r="H32" s="616"/>
      <c r="I32" s="616"/>
      <c r="J32" s="197" t="s">
        <v>613</v>
      </c>
      <c r="K32" s="621">
        <v>115520</v>
      </c>
      <c r="L32" s="622"/>
      <c r="M32" s="621">
        <v>113089</v>
      </c>
      <c r="N32" s="622"/>
      <c r="O32" s="621">
        <v>113075</v>
      </c>
      <c r="P32" s="622"/>
      <c r="Q32" s="178"/>
    </row>
    <row r="33" spans="3:17" ht="15.75" customHeight="1">
      <c r="C33" s="200"/>
      <c r="D33" s="200"/>
      <c r="E33" s="196"/>
      <c r="F33" s="196"/>
      <c r="G33" s="196"/>
      <c r="H33" s="160"/>
      <c r="I33" s="160"/>
      <c r="J33" s="197"/>
      <c r="K33" s="71"/>
      <c r="L33" s="140"/>
      <c r="M33" s="71"/>
      <c r="N33" s="140"/>
      <c r="O33" s="71"/>
      <c r="P33" s="140"/>
      <c r="Q33" s="178"/>
    </row>
    <row r="34" spans="3:17" ht="15.75" customHeight="1">
      <c r="C34" s="616" t="s">
        <v>768</v>
      </c>
      <c r="D34" s="616"/>
      <c r="E34" s="616"/>
      <c r="F34" s="616"/>
      <c r="G34" s="616"/>
      <c r="H34" s="616"/>
      <c r="I34" s="616"/>
      <c r="J34" s="197" t="s">
        <v>613</v>
      </c>
      <c r="K34" s="621">
        <v>123217</v>
      </c>
      <c r="L34" s="622"/>
      <c r="M34" s="621">
        <v>121789</v>
      </c>
      <c r="N34" s="622"/>
      <c r="O34" s="621">
        <v>123054</v>
      </c>
      <c r="P34" s="622"/>
      <c r="Q34" s="178"/>
    </row>
    <row r="35" spans="3:17" ht="15.75" customHeight="1">
      <c r="C35" s="616" t="s">
        <v>769</v>
      </c>
      <c r="D35" s="616"/>
      <c r="E35" s="616"/>
      <c r="F35" s="616"/>
      <c r="G35" s="616"/>
      <c r="H35" s="616"/>
      <c r="I35" s="616"/>
      <c r="J35" s="197" t="s">
        <v>613</v>
      </c>
      <c r="K35" s="621">
        <v>9203</v>
      </c>
      <c r="L35" s="622"/>
      <c r="M35" s="621">
        <v>9666</v>
      </c>
      <c r="N35" s="622"/>
      <c r="O35" s="621">
        <v>10772</v>
      </c>
      <c r="P35" s="622"/>
      <c r="Q35" s="178"/>
    </row>
    <row r="36" spans="1:17" ht="15.75" customHeight="1" thickBot="1">
      <c r="A36" s="189"/>
      <c r="B36" s="189"/>
      <c r="C36" s="620" t="s">
        <v>770</v>
      </c>
      <c r="D36" s="620"/>
      <c r="E36" s="620"/>
      <c r="F36" s="620"/>
      <c r="G36" s="620"/>
      <c r="H36" s="620"/>
      <c r="I36" s="620"/>
      <c r="J36" s="202" t="s">
        <v>613</v>
      </c>
      <c r="K36" s="633">
        <v>14223</v>
      </c>
      <c r="L36" s="634"/>
      <c r="M36" s="633">
        <v>14235</v>
      </c>
      <c r="N36" s="634"/>
      <c r="O36" s="621">
        <v>14484</v>
      </c>
      <c r="P36" s="622"/>
      <c r="Q36" s="178"/>
    </row>
    <row r="37" spans="1:17" ht="17.25" customHeight="1">
      <c r="A37" s="321" t="s">
        <v>579</v>
      </c>
      <c r="B37" s="322" t="s">
        <v>956</v>
      </c>
      <c r="C37" s="292"/>
      <c r="D37" s="292"/>
      <c r="E37" s="292"/>
      <c r="F37" s="292"/>
      <c r="G37" s="292"/>
      <c r="H37" s="292"/>
      <c r="I37" s="292"/>
      <c r="J37" s="277"/>
      <c r="K37" s="161"/>
      <c r="L37" s="178"/>
      <c r="M37" s="178"/>
      <c r="N37" s="178"/>
      <c r="O37" s="573" t="s">
        <v>771</v>
      </c>
      <c r="P37" s="573"/>
      <c r="Q37" s="203"/>
    </row>
    <row r="38" spans="2:17" ht="15.75" customHeight="1">
      <c r="B38" s="322" t="s">
        <v>957</v>
      </c>
      <c r="E38" s="96"/>
      <c r="F38" s="96"/>
      <c r="G38" s="96"/>
      <c r="H38" s="96"/>
      <c r="I38" s="96"/>
      <c r="J38" s="96"/>
      <c r="K38" s="96"/>
      <c r="O38" s="580" t="s">
        <v>772</v>
      </c>
      <c r="P38" s="580"/>
      <c r="Q38" s="205"/>
    </row>
    <row r="39" spans="2:17" ht="15.75" customHeight="1">
      <c r="B39" s="322" t="s">
        <v>954</v>
      </c>
      <c r="E39" s="96"/>
      <c r="F39" s="96"/>
      <c r="G39" s="96"/>
      <c r="H39" s="96"/>
      <c r="I39" s="96"/>
      <c r="J39" s="96"/>
      <c r="K39" s="96"/>
      <c r="O39" s="204"/>
      <c r="P39" s="204"/>
      <c r="Q39" s="205"/>
    </row>
    <row r="40" spans="2:17" ht="15.75" customHeight="1">
      <c r="B40" s="322" t="s">
        <v>955</v>
      </c>
      <c r="E40" s="96"/>
      <c r="F40" s="96"/>
      <c r="G40" s="96"/>
      <c r="H40" s="96"/>
      <c r="I40" s="96"/>
      <c r="J40" s="96"/>
      <c r="K40" s="96"/>
      <c r="O40" s="204"/>
      <c r="P40" s="204"/>
      <c r="Q40" s="205"/>
    </row>
    <row r="41" spans="2:17" ht="15.75" customHeight="1">
      <c r="B41" s="322"/>
      <c r="E41" s="96"/>
      <c r="F41" s="96"/>
      <c r="G41" s="96"/>
      <c r="H41" s="96"/>
      <c r="I41" s="96"/>
      <c r="J41" s="96"/>
      <c r="K41" s="96"/>
      <c r="O41" s="204"/>
      <c r="P41" s="204"/>
      <c r="Q41" s="205"/>
    </row>
    <row r="42" ht="16.5" customHeight="1">
      <c r="Q42" s="178"/>
    </row>
    <row r="43" spans="1:17" ht="15.75" customHeight="1">
      <c r="A43" s="528" t="s">
        <v>940</v>
      </c>
      <c r="B43" s="528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148"/>
    </row>
    <row r="44" spans="1:17" ht="15.75" customHeight="1" thickBot="1">
      <c r="A44" s="278" t="s">
        <v>773</v>
      </c>
      <c r="B44" s="278"/>
      <c r="C44" s="278"/>
      <c r="D44" s="278"/>
      <c r="E44" s="278"/>
      <c r="F44" s="278"/>
      <c r="G44" s="278"/>
      <c r="H44" s="279"/>
      <c r="I44" s="206"/>
      <c r="J44" s="206"/>
      <c r="K44" s="206"/>
      <c r="L44" s="207"/>
      <c r="M44" s="207"/>
      <c r="N44" s="207"/>
      <c r="O44" s="207"/>
      <c r="P44" s="89" t="s">
        <v>774</v>
      </c>
      <c r="Q44" s="203"/>
    </row>
    <row r="45" spans="1:17" ht="15.75" customHeight="1">
      <c r="A45" s="600" t="s">
        <v>775</v>
      </c>
      <c r="B45" s="600"/>
      <c r="C45" s="600"/>
      <c r="D45" s="600"/>
      <c r="E45" s="600"/>
      <c r="F45" s="600"/>
      <c r="G45" s="601"/>
      <c r="H45" s="617" t="s">
        <v>58</v>
      </c>
      <c r="I45" s="618" t="s">
        <v>3</v>
      </c>
      <c r="J45" s="638"/>
      <c r="K45" s="639"/>
      <c r="L45" s="208" t="s">
        <v>776</v>
      </c>
      <c r="M45" s="209"/>
      <c r="N45" s="210" t="s">
        <v>777</v>
      </c>
      <c r="O45" s="210"/>
      <c r="P45" s="210"/>
      <c r="Q45" s="178"/>
    </row>
    <row r="46" spans="1:17" ht="15.75" customHeight="1">
      <c r="A46" s="602"/>
      <c r="B46" s="602"/>
      <c r="C46" s="602"/>
      <c r="D46" s="602"/>
      <c r="E46" s="602"/>
      <c r="F46" s="602"/>
      <c r="G46" s="603"/>
      <c r="H46" s="579"/>
      <c r="I46" s="615"/>
      <c r="J46" s="574" t="s">
        <v>57</v>
      </c>
      <c r="K46" s="575"/>
      <c r="L46" s="578" t="s">
        <v>5</v>
      </c>
      <c r="M46" s="578" t="s">
        <v>6</v>
      </c>
      <c r="N46" s="260" t="s">
        <v>59</v>
      </c>
      <c r="O46" s="260" t="s">
        <v>584</v>
      </c>
      <c r="P46" s="212" t="s">
        <v>585</v>
      </c>
      <c r="Q46" s="178"/>
    </row>
    <row r="47" spans="1:17" ht="15.75" customHeight="1">
      <c r="A47" s="604"/>
      <c r="B47" s="604"/>
      <c r="C47" s="604"/>
      <c r="D47" s="604"/>
      <c r="E47" s="604"/>
      <c r="F47" s="604"/>
      <c r="G47" s="605"/>
      <c r="H47" s="579"/>
      <c r="I47" s="615"/>
      <c r="J47" s="576"/>
      <c r="K47" s="577"/>
      <c r="L47" s="579"/>
      <c r="M47" s="579"/>
      <c r="N47" s="261" t="s">
        <v>802</v>
      </c>
      <c r="O47" s="261" t="s">
        <v>586</v>
      </c>
      <c r="P47" s="214" t="s">
        <v>627</v>
      </c>
      <c r="Q47" s="178"/>
    </row>
    <row r="48" spans="1:17" ht="15.75" customHeight="1">
      <c r="A48" s="645" t="s">
        <v>60</v>
      </c>
      <c r="B48" s="645"/>
      <c r="C48" s="645"/>
      <c r="D48" s="645"/>
      <c r="E48" s="645"/>
      <c r="F48" s="645"/>
      <c r="G48" s="170"/>
      <c r="H48" s="643">
        <v>6339.32</v>
      </c>
      <c r="I48" s="571">
        <v>469270</v>
      </c>
      <c r="J48" s="173"/>
      <c r="K48" s="571">
        <v>1209571</v>
      </c>
      <c r="L48" s="571">
        <v>569796</v>
      </c>
      <c r="M48" s="571">
        <v>639775</v>
      </c>
      <c r="N48" s="581">
        <v>190.80995213861823</v>
      </c>
      <c r="O48" s="591">
        <v>-11569</v>
      </c>
      <c r="P48" s="593">
        <v>-0.9</v>
      </c>
      <c r="Q48" s="178"/>
    </row>
    <row r="49" spans="1:17" ht="8.25" customHeight="1">
      <c r="A49" s="316"/>
      <c r="B49" s="316"/>
      <c r="C49" s="316"/>
      <c r="D49" s="316"/>
      <c r="E49" s="316"/>
      <c r="F49" s="316"/>
      <c r="G49" s="170"/>
      <c r="H49" s="644"/>
      <c r="I49" s="572"/>
      <c r="J49" s="173"/>
      <c r="K49" s="572"/>
      <c r="L49" s="572"/>
      <c r="M49" s="572"/>
      <c r="N49" s="582"/>
      <c r="O49" s="592"/>
      <c r="P49" s="594"/>
      <c r="Q49" s="178"/>
    </row>
    <row r="50" spans="1:17" ht="18.75" customHeight="1">
      <c r="A50" s="619" t="s">
        <v>778</v>
      </c>
      <c r="B50" s="619"/>
      <c r="C50" s="619"/>
      <c r="D50" s="215"/>
      <c r="E50" s="623" t="s">
        <v>779</v>
      </c>
      <c r="F50" s="624"/>
      <c r="G50" s="216"/>
      <c r="H50" s="162"/>
      <c r="I50" s="217"/>
      <c r="J50" s="217"/>
      <c r="K50" s="217"/>
      <c r="L50" s="217"/>
      <c r="M50" s="217"/>
      <c r="N50" s="218"/>
      <c r="O50" s="207"/>
      <c r="P50" s="219"/>
      <c r="Q50" s="178"/>
    </row>
    <row r="51" spans="1:17" ht="7.5" customHeight="1">
      <c r="A51" s="220"/>
      <c r="B51" s="170"/>
      <c r="C51" s="170"/>
      <c r="D51" s="170"/>
      <c r="E51" s="221"/>
      <c r="F51" s="170"/>
      <c r="G51" s="166"/>
      <c r="H51" s="163"/>
      <c r="I51" s="217"/>
      <c r="J51" s="217"/>
      <c r="K51" s="217"/>
      <c r="L51" s="217"/>
      <c r="M51" s="217"/>
      <c r="N51" s="218"/>
      <c r="O51" s="207"/>
      <c r="P51" s="219"/>
      <c r="Q51" s="178"/>
    </row>
    <row r="52" spans="1:16" s="164" customFormat="1" ht="15" customHeight="1">
      <c r="A52" s="636" t="s">
        <v>780</v>
      </c>
      <c r="B52" s="636"/>
      <c r="C52" s="636"/>
      <c r="E52" s="222"/>
      <c r="F52" s="223"/>
      <c r="G52" s="224"/>
      <c r="H52" s="225">
        <v>501.25</v>
      </c>
      <c r="I52" s="195">
        <v>183458</v>
      </c>
      <c r="J52" s="176"/>
      <c r="K52" s="195">
        <f>SUM(L52:M52)</f>
        <v>462317</v>
      </c>
      <c r="L52" s="176">
        <v>221539</v>
      </c>
      <c r="M52" s="176">
        <v>240778</v>
      </c>
      <c r="N52" s="175">
        <f>IF(SUM(H52)=0,(IF(SUM(K52)=0,"","面積なし")),(IF(SUM(K52)=0,"人口なし",(SUM(K52)/SUM(H52)))))</f>
        <v>922.3281795511222</v>
      </c>
      <c r="O52" s="176">
        <v>7893</v>
      </c>
      <c r="P52" s="177">
        <v>1.7</v>
      </c>
    </row>
    <row r="53" spans="1:17" ht="15" customHeight="1">
      <c r="A53" s="159"/>
      <c r="B53" s="159"/>
      <c r="C53" s="159"/>
      <c r="D53" s="159"/>
      <c r="E53" s="583" t="s">
        <v>781</v>
      </c>
      <c r="F53" s="584"/>
      <c r="G53" s="226"/>
      <c r="H53" s="167">
        <v>360.84</v>
      </c>
      <c r="I53" s="201">
        <v>177106</v>
      </c>
      <c r="J53" s="227"/>
      <c r="K53" s="227">
        <v>445586</v>
      </c>
      <c r="L53" s="227">
        <v>213730</v>
      </c>
      <c r="M53" s="227">
        <v>231856</v>
      </c>
      <c r="N53" s="228">
        <f>IF(SUM(H53)=0,(IF(SUM(K53)=0,"","面積なし")),(IF(SUM(K53)=0,"人口なし",(SUM(K53)/SUM(H53)))))</f>
        <v>1234.8575545948343</v>
      </c>
      <c r="O53" s="229">
        <v>9116</v>
      </c>
      <c r="P53" s="230">
        <v>2.1</v>
      </c>
      <c r="Q53" s="178"/>
    </row>
    <row r="54" spans="1:16" ht="15" customHeight="1">
      <c r="A54" s="166"/>
      <c r="B54" s="166"/>
      <c r="C54" s="166"/>
      <c r="E54" s="583" t="s">
        <v>80</v>
      </c>
      <c r="F54" s="584"/>
      <c r="G54" s="159"/>
      <c r="H54" s="168">
        <v>90.74</v>
      </c>
      <c r="I54" s="92">
        <v>1847</v>
      </c>
      <c r="J54" s="229"/>
      <c r="K54" s="92">
        <v>5065</v>
      </c>
      <c r="L54" s="229">
        <v>2398</v>
      </c>
      <c r="M54" s="229">
        <v>2667</v>
      </c>
      <c r="N54" s="228">
        <f>IF(SUM(H54)=0,(IF(SUM(K54)=0,"","面積なし")),(IF(SUM(K54)=0,"人口なし",(SUM(K54)/SUM(H54)))))</f>
        <v>55.81882301080009</v>
      </c>
      <c r="O54" s="229">
        <v>-29</v>
      </c>
      <c r="P54" s="230">
        <v>-0.6</v>
      </c>
    </row>
    <row r="55" spans="1:16" ht="15" customHeight="1">
      <c r="A55" s="166"/>
      <c r="B55" s="166"/>
      <c r="C55" s="166"/>
      <c r="E55" s="583" t="s">
        <v>84</v>
      </c>
      <c r="F55" s="584"/>
      <c r="G55" s="159"/>
      <c r="H55" s="168">
        <v>49.39</v>
      </c>
      <c r="I55" s="92">
        <v>4505</v>
      </c>
      <c r="J55" s="229"/>
      <c r="K55" s="92">
        <v>11666</v>
      </c>
      <c r="L55" s="229">
        <v>5411</v>
      </c>
      <c r="M55" s="229">
        <v>6255</v>
      </c>
      <c r="N55" s="228">
        <f>IF(SUM(H55)=0,(IF(SUM(K55)=0,"","面積なし")),(IF(SUM(K55)=0,"人口なし",(SUM(K55)/SUM(H55)))))</f>
        <v>236.20166025511236</v>
      </c>
      <c r="O55" s="229">
        <v>-1194</v>
      </c>
      <c r="P55" s="230">
        <v>-9.3</v>
      </c>
    </row>
    <row r="56" spans="1:16" ht="15" customHeight="1">
      <c r="A56" s="166"/>
      <c r="B56" s="166"/>
      <c r="C56" s="166"/>
      <c r="E56" s="165"/>
      <c r="F56" s="166"/>
      <c r="G56" s="159"/>
      <c r="H56" s="168"/>
      <c r="I56" s="92"/>
      <c r="J56" s="229"/>
      <c r="K56" s="92"/>
      <c r="L56" s="229"/>
      <c r="M56" s="229"/>
      <c r="N56" s="228"/>
      <c r="O56" s="229"/>
      <c r="P56" s="230"/>
    </row>
    <row r="57" spans="1:17" s="164" customFormat="1" ht="15" customHeight="1">
      <c r="A57" s="637" t="s">
        <v>782</v>
      </c>
      <c r="B57" s="637"/>
      <c r="C57" s="637"/>
      <c r="D57" s="181"/>
      <c r="E57" s="611" t="s">
        <v>61</v>
      </c>
      <c r="F57" s="612"/>
      <c r="G57" s="182"/>
      <c r="H57" s="264" t="s">
        <v>805</v>
      </c>
      <c r="I57" s="183">
        <v>55108</v>
      </c>
      <c r="J57" s="184"/>
      <c r="K57" s="184">
        <f>SUM(L57:M57)</f>
        <v>126959</v>
      </c>
      <c r="L57" s="184">
        <v>57392</v>
      </c>
      <c r="M57" s="184">
        <v>69567</v>
      </c>
      <c r="N57" s="185">
        <v>1014.5</v>
      </c>
      <c r="O57" s="186">
        <v>436</v>
      </c>
      <c r="P57" s="187">
        <v>0.3</v>
      </c>
      <c r="Q57" s="223"/>
    </row>
    <row r="58" spans="1:17" ht="15" customHeight="1">
      <c r="A58" s="159"/>
      <c r="B58" s="159"/>
      <c r="C58" s="159"/>
      <c r="D58" s="159"/>
      <c r="E58" s="169"/>
      <c r="F58" s="170"/>
      <c r="G58" s="171"/>
      <c r="H58" s="172"/>
      <c r="I58" s="173"/>
      <c r="J58" s="174"/>
      <c r="K58" s="174"/>
      <c r="L58" s="174"/>
      <c r="M58" s="174"/>
      <c r="N58" s="175"/>
      <c r="O58" s="176"/>
      <c r="P58" s="177"/>
      <c r="Q58" s="178"/>
    </row>
    <row r="59" spans="1:16" s="164" customFormat="1" ht="15" customHeight="1">
      <c r="A59" s="595" t="s">
        <v>783</v>
      </c>
      <c r="B59" s="595"/>
      <c r="C59" s="595"/>
      <c r="E59" s="222"/>
      <c r="F59" s="223"/>
      <c r="G59" s="224"/>
      <c r="H59" s="225">
        <v>491.09</v>
      </c>
      <c r="I59" s="195">
        <v>32866</v>
      </c>
      <c r="J59" s="176"/>
      <c r="K59" s="195">
        <f>SUM(L59:M59)</f>
        <v>84368</v>
      </c>
      <c r="L59" s="176">
        <v>39714</v>
      </c>
      <c r="M59" s="176">
        <v>44654</v>
      </c>
      <c r="N59" s="175">
        <f>IF(SUM(H59)=0,(IF(SUM(K59)=0,"","面積なし")),(IF(SUM(K59)=0,"人口なし",(SUM(K59)/SUM(H59)))))</f>
        <v>171.79743020627583</v>
      </c>
      <c r="O59" s="176">
        <v>-1249</v>
      </c>
      <c r="P59" s="177">
        <v>-1.5</v>
      </c>
    </row>
    <row r="60" spans="1:17" ht="15" customHeight="1">
      <c r="A60" s="159"/>
      <c r="B60" s="159"/>
      <c r="C60" s="159"/>
      <c r="D60" s="159"/>
      <c r="E60" s="583" t="s">
        <v>62</v>
      </c>
      <c r="F60" s="584"/>
      <c r="G60" s="226"/>
      <c r="H60" s="167">
        <v>55.58</v>
      </c>
      <c r="I60" s="201">
        <v>26888</v>
      </c>
      <c r="J60" s="227"/>
      <c r="K60" s="227">
        <v>67034</v>
      </c>
      <c r="L60" s="227">
        <v>31708</v>
      </c>
      <c r="M60" s="227">
        <v>35326</v>
      </c>
      <c r="N60" s="228">
        <f>IF(SUM(H60)=0,(IF(SUM(K60)=0,"","面積なし")),(IF(SUM(K60)=0,"人口なし",(SUM(K60)/SUM(H60)))))</f>
        <v>1206.0813242173444</v>
      </c>
      <c r="O60" s="229">
        <v>-49</v>
      </c>
      <c r="P60" s="230">
        <v>-0.1</v>
      </c>
      <c r="Q60" s="178"/>
    </row>
    <row r="61" spans="1:16" ht="15" customHeight="1">
      <c r="A61" s="166"/>
      <c r="B61" s="166"/>
      <c r="C61" s="166"/>
      <c r="E61" s="583" t="s">
        <v>111</v>
      </c>
      <c r="F61" s="584"/>
      <c r="G61" s="159"/>
      <c r="H61" s="168">
        <v>46.02</v>
      </c>
      <c r="I61" s="92">
        <v>1862</v>
      </c>
      <c r="J61" s="229"/>
      <c r="K61" s="92">
        <v>5553</v>
      </c>
      <c r="L61" s="229">
        <v>2544</v>
      </c>
      <c r="M61" s="229">
        <v>3009</v>
      </c>
      <c r="N61" s="228">
        <f>IF(SUM(H61)=0,(IF(SUM(K61)=0,"","面積なし")),(IF(SUM(K61)=0,"人口なし",(SUM(K61)/SUM(H61)))))</f>
        <v>120.66492829204692</v>
      </c>
      <c r="O61" s="229">
        <v>-160</v>
      </c>
      <c r="P61" s="230">
        <v>-2.8</v>
      </c>
    </row>
    <row r="62" spans="1:16" ht="15" customHeight="1">
      <c r="A62" s="166"/>
      <c r="B62" s="166"/>
      <c r="C62" s="166"/>
      <c r="E62" s="583" t="s">
        <v>112</v>
      </c>
      <c r="F62" s="584"/>
      <c r="G62" s="231"/>
      <c r="H62" s="168">
        <v>85.46</v>
      </c>
      <c r="I62" s="92">
        <v>1258</v>
      </c>
      <c r="J62" s="229"/>
      <c r="K62" s="92">
        <v>3602</v>
      </c>
      <c r="L62" s="229">
        <v>1668</v>
      </c>
      <c r="M62" s="229">
        <v>1934</v>
      </c>
      <c r="N62" s="228">
        <f>IF(SUM(H62)=0,(IF(SUM(K62)=0,"","面積なし")),(IF(SUM(K62)=0,"人口なし",(SUM(K62)/SUM(H62)))))</f>
        <v>42.14837350807396</v>
      </c>
      <c r="O62" s="229">
        <v>-308</v>
      </c>
      <c r="P62" s="230">
        <v>-7.9</v>
      </c>
    </row>
    <row r="63" spans="1:16" ht="15" customHeight="1">
      <c r="A63" s="166"/>
      <c r="B63" s="166"/>
      <c r="C63" s="166"/>
      <c r="E63" s="583" t="s">
        <v>113</v>
      </c>
      <c r="F63" s="584"/>
      <c r="G63" s="159"/>
      <c r="H63" s="168">
        <v>183.7</v>
      </c>
      <c r="I63" s="92">
        <v>1744</v>
      </c>
      <c r="J63" s="229"/>
      <c r="K63" s="92">
        <v>5020</v>
      </c>
      <c r="L63" s="229">
        <v>2306</v>
      </c>
      <c r="M63" s="229">
        <v>2714</v>
      </c>
      <c r="N63" s="228">
        <f>IF(SUM(H63)=0,(IF(SUM(K63)=0,"","面積なし")),(IF(SUM(K63)=0,"人口なし",(SUM(K63)/SUM(H63)))))</f>
        <v>27.327163854109962</v>
      </c>
      <c r="O63" s="229">
        <v>-439</v>
      </c>
      <c r="P63" s="230">
        <v>-8</v>
      </c>
    </row>
    <row r="64" spans="1:16" ht="15" customHeight="1">
      <c r="A64" s="166"/>
      <c r="B64" s="166"/>
      <c r="C64" s="166"/>
      <c r="D64" s="178"/>
      <c r="E64" s="583" t="s">
        <v>114</v>
      </c>
      <c r="F64" s="584"/>
      <c r="G64" s="166"/>
      <c r="H64" s="168" t="s">
        <v>848</v>
      </c>
      <c r="I64" s="92">
        <v>1114</v>
      </c>
      <c r="J64" s="92"/>
      <c r="K64" s="92">
        <v>3159</v>
      </c>
      <c r="L64" s="92">
        <v>1488</v>
      </c>
      <c r="M64" s="92">
        <v>1671</v>
      </c>
      <c r="N64" s="228">
        <v>26.4</v>
      </c>
      <c r="O64" s="92">
        <v>-293</v>
      </c>
      <c r="P64" s="198">
        <v>-8.5</v>
      </c>
    </row>
    <row r="65" spans="1:16" ht="15" customHeight="1">
      <c r="A65" s="166"/>
      <c r="B65" s="166"/>
      <c r="C65" s="166"/>
      <c r="E65" s="165"/>
      <c r="F65" s="166"/>
      <c r="G65" s="159"/>
      <c r="H65" s="168"/>
      <c r="I65" s="92"/>
      <c r="J65" s="229"/>
      <c r="K65" s="92"/>
      <c r="L65" s="229"/>
      <c r="M65" s="229"/>
      <c r="N65" s="228"/>
      <c r="O65" s="229"/>
      <c r="P65" s="230"/>
    </row>
    <row r="66" spans="1:16" s="164" customFormat="1" ht="15" customHeight="1">
      <c r="A66" s="595" t="s">
        <v>628</v>
      </c>
      <c r="B66" s="595"/>
      <c r="C66" s="595"/>
      <c r="E66" s="222"/>
      <c r="F66" s="223"/>
      <c r="G66" s="224"/>
      <c r="H66" s="225">
        <v>666.19</v>
      </c>
      <c r="I66" s="195">
        <v>25370</v>
      </c>
      <c r="J66" s="176"/>
      <c r="K66" s="195">
        <f>SUM(L66:M66)</f>
        <v>74165</v>
      </c>
      <c r="L66" s="176">
        <v>34929</v>
      </c>
      <c r="M66" s="176">
        <v>39236</v>
      </c>
      <c r="N66" s="175">
        <f>IF(SUM(H66)=0,(IF(SUM(K66)=0,"","面積なし")),(IF(SUM(K66)=0,"人口なし",(SUM(K66)/SUM(H66)))))</f>
        <v>111.32709887569611</v>
      </c>
      <c r="O66" s="176">
        <v>-3204</v>
      </c>
      <c r="P66" s="177">
        <v>-4.1</v>
      </c>
    </row>
    <row r="67" spans="1:17" ht="15" customHeight="1">
      <c r="A67" s="159"/>
      <c r="B67" s="159"/>
      <c r="C67" s="159"/>
      <c r="D67" s="159"/>
      <c r="E67" s="583" t="s">
        <v>63</v>
      </c>
      <c r="F67" s="584"/>
      <c r="G67" s="226"/>
      <c r="H67" s="167">
        <v>269.21</v>
      </c>
      <c r="I67" s="201">
        <v>21246</v>
      </c>
      <c r="J67" s="227"/>
      <c r="K67" s="227">
        <v>60946</v>
      </c>
      <c r="L67" s="227">
        <v>28633</v>
      </c>
      <c r="M67" s="227">
        <v>32313</v>
      </c>
      <c r="N67" s="232">
        <f aca="true" t="shared" si="0" ref="N67:N72">IF(SUM(H67)=0,(IF(SUM(K67)=0,"","面積なし")),(IF(SUM(K67)=0,"人口なし",(SUM(K67)/SUM(H67)))))</f>
        <v>226.38832138479256</v>
      </c>
      <c r="O67" s="229">
        <v>-1561</v>
      </c>
      <c r="P67" s="230">
        <v>-2.5</v>
      </c>
      <c r="Q67" s="178"/>
    </row>
    <row r="68" spans="1:16" ht="15" customHeight="1">
      <c r="A68" s="166"/>
      <c r="B68" s="166"/>
      <c r="C68" s="166"/>
      <c r="E68" s="583" t="s">
        <v>106</v>
      </c>
      <c r="F68" s="584"/>
      <c r="G68" s="159"/>
      <c r="H68" s="168">
        <v>78.99</v>
      </c>
      <c r="I68" s="92">
        <v>411</v>
      </c>
      <c r="J68" s="229"/>
      <c r="K68" s="92">
        <v>1396</v>
      </c>
      <c r="L68" s="229">
        <v>674</v>
      </c>
      <c r="M68" s="229">
        <v>722</v>
      </c>
      <c r="N68" s="232">
        <f t="shared" si="0"/>
        <v>17.673123180149386</v>
      </c>
      <c r="O68" s="229">
        <v>-250</v>
      </c>
      <c r="P68" s="230">
        <v>-15.2</v>
      </c>
    </row>
    <row r="69" spans="1:16" ht="15" customHeight="1">
      <c r="A69" s="166"/>
      <c r="B69" s="166"/>
      <c r="C69" s="166"/>
      <c r="E69" s="583" t="s">
        <v>107</v>
      </c>
      <c r="F69" s="584"/>
      <c r="G69" s="159"/>
      <c r="H69" s="168">
        <v>81.91</v>
      </c>
      <c r="I69" s="92">
        <v>465</v>
      </c>
      <c r="J69" s="229"/>
      <c r="K69" s="92">
        <v>1194</v>
      </c>
      <c r="L69" s="229">
        <v>591</v>
      </c>
      <c r="M69" s="229">
        <v>603</v>
      </c>
      <c r="N69" s="232">
        <f t="shared" si="0"/>
        <v>14.576974728360396</v>
      </c>
      <c r="O69" s="229">
        <v>-144</v>
      </c>
      <c r="P69" s="230">
        <v>-10.8</v>
      </c>
    </row>
    <row r="70" spans="1:16" ht="15" customHeight="1">
      <c r="A70" s="166"/>
      <c r="B70" s="166"/>
      <c r="C70" s="166"/>
      <c r="E70" s="583" t="s">
        <v>108</v>
      </c>
      <c r="F70" s="584"/>
      <c r="G70" s="159"/>
      <c r="H70" s="168">
        <v>88.53</v>
      </c>
      <c r="I70" s="92">
        <v>413</v>
      </c>
      <c r="J70" s="229"/>
      <c r="K70" s="92">
        <v>1053</v>
      </c>
      <c r="L70" s="229">
        <v>505</v>
      </c>
      <c r="M70" s="229">
        <v>548</v>
      </c>
      <c r="N70" s="232">
        <f t="shared" si="0"/>
        <v>11.894273127753303</v>
      </c>
      <c r="O70" s="229">
        <v>-255</v>
      </c>
      <c r="P70" s="230">
        <v>-19.5</v>
      </c>
    </row>
    <row r="71" spans="1:16" ht="15" customHeight="1">
      <c r="A71" s="166"/>
      <c r="B71" s="166"/>
      <c r="C71" s="166"/>
      <c r="D71" s="178"/>
      <c r="E71" s="583" t="s">
        <v>109</v>
      </c>
      <c r="F71" s="584"/>
      <c r="G71" s="166"/>
      <c r="H71" s="168">
        <v>45.72</v>
      </c>
      <c r="I71" s="92">
        <v>992</v>
      </c>
      <c r="J71" s="92"/>
      <c r="K71" s="92">
        <v>3600</v>
      </c>
      <c r="L71" s="92">
        <v>1704</v>
      </c>
      <c r="M71" s="92">
        <v>1896</v>
      </c>
      <c r="N71" s="232">
        <f t="shared" si="0"/>
        <v>78.74015748031496</v>
      </c>
      <c r="O71" s="92">
        <v>-310</v>
      </c>
      <c r="P71" s="198">
        <v>-7.9</v>
      </c>
    </row>
    <row r="72" spans="1:16" ht="15" customHeight="1" thickBot="1">
      <c r="A72" s="233"/>
      <c r="B72" s="233"/>
      <c r="C72" s="233"/>
      <c r="D72" s="189"/>
      <c r="E72" s="596" t="s">
        <v>110</v>
      </c>
      <c r="F72" s="597"/>
      <c r="G72" s="233"/>
      <c r="H72" s="179">
        <v>101.83</v>
      </c>
      <c r="I72" s="141">
        <v>1843</v>
      </c>
      <c r="J72" s="141"/>
      <c r="K72" s="141">
        <v>5976</v>
      </c>
      <c r="L72" s="141">
        <v>2822</v>
      </c>
      <c r="M72" s="141">
        <v>3154</v>
      </c>
      <c r="N72" s="234">
        <f t="shared" si="0"/>
        <v>58.68604536973387</v>
      </c>
      <c r="O72" s="141">
        <v>-684</v>
      </c>
      <c r="P72" s="235">
        <v>-10.3</v>
      </c>
    </row>
    <row r="73" spans="16:19" ht="15.75" customHeight="1">
      <c r="P73" s="89" t="s">
        <v>784</v>
      </c>
      <c r="Q73" s="236"/>
      <c r="R73" s="236"/>
      <c r="S73" s="236"/>
    </row>
    <row r="74" spans="1:19" ht="15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237" t="s">
        <v>785</v>
      </c>
      <c r="Q74" s="238"/>
      <c r="R74" s="178"/>
      <c r="S74" s="205"/>
    </row>
    <row r="75" spans="5:17" ht="15.75" customHeight="1"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178"/>
    </row>
    <row r="76" spans="1:17" ht="15.75" customHeight="1" thickBot="1">
      <c r="A76" s="189"/>
      <c r="B76" s="189"/>
      <c r="C76" s="189"/>
      <c r="D76" s="189"/>
      <c r="E76" s="190"/>
      <c r="F76" s="191"/>
      <c r="G76" s="96"/>
      <c r="H76" s="96"/>
      <c r="I76" s="192"/>
      <c r="J76" s="192"/>
      <c r="O76" s="569"/>
      <c r="P76" s="570"/>
      <c r="Q76" s="178"/>
    </row>
    <row r="77" spans="1:17" ht="15.75" customHeight="1">
      <c r="A77" s="600" t="s">
        <v>775</v>
      </c>
      <c r="B77" s="600"/>
      <c r="C77" s="600"/>
      <c r="D77" s="600"/>
      <c r="E77" s="600"/>
      <c r="F77" s="600"/>
      <c r="G77" s="601"/>
      <c r="H77" s="613" t="s">
        <v>58</v>
      </c>
      <c r="I77" s="614" t="s">
        <v>3</v>
      </c>
      <c r="J77" s="585"/>
      <c r="K77" s="586"/>
      <c r="L77" s="239" t="s">
        <v>776</v>
      </c>
      <c r="M77" s="240"/>
      <c r="N77" s="241" t="s">
        <v>777</v>
      </c>
      <c r="O77" s="241"/>
      <c r="P77" s="241"/>
      <c r="Q77" s="178"/>
    </row>
    <row r="78" spans="1:17" ht="15.75" customHeight="1">
      <c r="A78" s="602"/>
      <c r="B78" s="602"/>
      <c r="C78" s="602"/>
      <c r="D78" s="602"/>
      <c r="E78" s="602"/>
      <c r="F78" s="602"/>
      <c r="G78" s="603"/>
      <c r="H78" s="579"/>
      <c r="I78" s="615"/>
      <c r="J78" s="587" t="s">
        <v>57</v>
      </c>
      <c r="K78" s="588"/>
      <c r="L78" s="610" t="s">
        <v>5</v>
      </c>
      <c r="M78" s="610" t="s">
        <v>6</v>
      </c>
      <c r="N78" s="260" t="s">
        <v>59</v>
      </c>
      <c r="O78" s="211" t="s">
        <v>584</v>
      </c>
      <c r="P78" s="212" t="s">
        <v>585</v>
      </c>
      <c r="Q78" s="178"/>
    </row>
    <row r="79" spans="1:17" ht="15.75" customHeight="1">
      <c r="A79" s="604"/>
      <c r="B79" s="604"/>
      <c r="C79" s="604"/>
      <c r="D79" s="604"/>
      <c r="E79" s="604"/>
      <c r="F79" s="604"/>
      <c r="G79" s="605"/>
      <c r="H79" s="579"/>
      <c r="I79" s="615"/>
      <c r="J79" s="589"/>
      <c r="K79" s="590"/>
      <c r="L79" s="579"/>
      <c r="M79" s="579"/>
      <c r="N79" s="261" t="s">
        <v>801</v>
      </c>
      <c r="O79" s="213" t="s">
        <v>586</v>
      </c>
      <c r="P79" s="214" t="s">
        <v>627</v>
      </c>
      <c r="Q79" s="178"/>
    </row>
    <row r="80" spans="1:17" ht="3.75" customHeight="1">
      <c r="A80" s="606" t="s">
        <v>778</v>
      </c>
      <c r="B80" s="606"/>
      <c r="C80" s="606"/>
      <c r="D80" s="242"/>
      <c r="E80" s="608" t="s">
        <v>779</v>
      </c>
      <c r="F80" s="606"/>
      <c r="G80" s="243"/>
      <c r="H80" s="180"/>
      <c r="I80" s="244"/>
      <c r="J80" s="245"/>
      <c r="K80" s="245"/>
      <c r="L80" s="244"/>
      <c r="M80" s="244"/>
      <c r="N80" s="246"/>
      <c r="O80" s="247"/>
      <c r="P80" s="247"/>
      <c r="Q80" s="178"/>
    </row>
    <row r="81" spans="1:17" ht="15" customHeight="1">
      <c r="A81" s="607"/>
      <c r="B81" s="607"/>
      <c r="C81" s="607"/>
      <c r="D81" s="248"/>
      <c r="E81" s="609"/>
      <c r="F81" s="607"/>
      <c r="G81" s="249"/>
      <c r="H81" s="162"/>
      <c r="I81" s="217"/>
      <c r="J81" s="217"/>
      <c r="K81" s="217"/>
      <c r="L81" s="217"/>
      <c r="M81" s="217"/>
      <c r="N81" s="218"/>
      <c r="O81" s="207"/>
      <c r="P81" s="219"/>
      <c r="Q81" s="178"/>
    </row>
    <row r="82" spans="1:16" ht="7.5" customHeight="1">
      <c r="A82" s="166"/>
      <c r="B82" s="166"/>
      <c r="C82" s="166"/>
      <c r="D82" s="178"/>
      <c r="E82" s="165"/>
      <c r="F82" s="166"/>
      <c r="G82" s="166"/>
      <c r="H82" s="168"/>
      <c r="I82" s="92"/>
      <c r="J82" s="92"/>
      <c r="K82" s="92"/>
      <c r="L82" s="92"/>
      <c r="M82" s="92"/>
      <c r="N82" s="232"/>
      <c r="O82" s="92"/>
      <c r="P82" s="198"/>
    </row>
    <row r="83" spans="1:17" s="164" customFormat="1" ht="15" customHeight="1">
      <c r="A83" s="595" t="s">
        <v>629</v>
      </c>
      <c r="B83" s="595"/>
      <c r="C83" s="595"/>
      <c r="E83" s="222"/>
      <c r="F83" s="223"/>
      <c r="G83" s="170"/>
      <c r="H83" s="225">
        <v>903.4</v>
      </c>
      <c r="I83" s="195">
        <v>30678</v>
      </c>
      <c r="J83" s="176"/>
      <c r="K83" s="195">
        <f>SUM(L83:M83)</f>
        <v>80297</v>
      </c>
      <c r="L83" s="176">
        <v>36898</v>
      </c>
      <c r="M83" s="176">
        <v>43399</v>
      </c>
      <c r="N83" s="175">
        <f>IF(SUM(H83)=0,(IF(SUM(K83)=0,"","面積なし")),(IF(SUM(K83)=0,"人口なし",(SUM(K83)/SUM(H83)))))</f>
        <v>88.88310825769317</v>
      </c>
      <c r="O83" s="176">
        <v>-4152</v>
      </c>
      <c r="P83" s="177">
        <v>-4.9</v>
      </c>
      <c r="Q83" s="175"/>
    </row>
    <row r="84" spans="1:17" ht="15" customHeight="1">
      <c r="A84" s="159"/>
      <c r="B84" s="159"/>
      <c r="C84" s="159"/>
      <c r="D84" s="159"/>
      <c r="E84" s="583" t="s">
        <v>64</v>
      </c>
      <c r="F84" s="584"/>
      <c r="G84" s="226"/>
      <c r="H84" s="167">
        <v>197.37</v>
      </c>
      <c r="I84" s="201">
        <v>18761</v>
      </c>
      <c r="J84" s="227"/>
      <c r="K84" s="227">
        <v>48232</v>
      </c>
      <c r="L84" s="227">
        <v>22217</v>
      </c>
      <c r="M84" s="227">
        <v>26015</v>
      </c>
      <c r="N84" s="228">
        <f aca="true" t="shared" si="1" ref="N84:N92">IF(SUM(H84)=0,(IF(SUM(K84)=0,"","面積なし")),(IF(SUM(K84)=0,"人口なし",(SUM(K84)/SUM(H84)))))</f>
        <v>244.37351167857324</v>
      </c>
      <c r="O84" s="229">
        <v>-1888</v>
      </c>
      <c r="P84" s="230">
        <v>-3.8</v>
      </c>
      <c r="Q84" s="178"/>
    </row>
    <row r="85" spans="1:16" ht="15" customHeight="1">
      <c r="A85" s="166"/>
      <c r="B85" s="166"/>
      <c r="C85" s="166"/>
      <c r="E85" s="583" t="s">
        <v>85</v>
      </c>
      <c r="F85" s="584"/>
      <c r="G85" s="166"/>
      <c r="H85" s="168">
        <v>15.67</v>
      </c>
      <c r="I85" s="92">
        <v>983</v>
      </c>
      <c r="J85" s="229"/>
      <c r="K85" s="92">
        <v>2393</v>
      </c>
      <c r="L85" s="229">
        <v>1055</v>
      </c>
      <c r="M85" s="229">
        <v>1338</v>
      </c>
      <c r="N85" s="228">
        <f t="shared" si="1"/>
        <v>152.71218889597958</v>
      </c>
      <c r="O85" s="229">
        <v>-321</v>
      </c>
      <c r="P85" s="230">
        <v>-11.8</v>
      </c>
    </row>
    <row r="86" spans="1:16" ht="15" customHeight="1">
      <c r="A86" s="166"/>
      <c r="B86" s="166"/>
      <c r="C86" s="166"/>
      <c r="E86" s="583" t="s">
        <v>86</v>
      </c>
      <c r="F86" s="584"/>
      <c r="G86" s="166"/>
      <c r="H86" s="168">
        <v>82.89</v>
      </c>
      <c r="I86" s="92">
        <v>2425</v>
      </c>
      <c r="J86" s="229"/>
      <c r="K86" s="92">
        <v>7234</v>
      </c>
      <c r="L86" s="229">
        <v>3367</v>
      </c>
      <c r="M86" s="229">
        <v>3867</v>
      </c>
      <c r="N86" s="228">
        <f t="shared" si="1"/>
        <v>87.27228857522017</v>
      </c>
      <c r="O86" s="229">
        <v>155</v>
      </c>
      <c r="P86" s="230">
        <v>2.2</v>
      </c>
    </row>
    <row r="87" spans="1:16" ht="15" customHeight="1">
      <c r="A87" s="166"/>
      <c r="B87" s="166"/>
      <c r="C87" s="166"/>
      <c r="E87" s="583" t="s">
        <v>87</v>
      </c>
      <c r="F87" s="584"/>
      <c r="G87" s="166"/>
      <c r="H87" s="168">
        <v>123.15</v>
      </c>
      <c r="I87" s="92">
        <v>670</v>
      </c>
      <c r="J87" s="229"/>
      <c r="K87" s="92">
        <v>1826</v>
      </c>
      <c r="L87" s="229">
        <v>850</v>
      </c>
      <c r="M87" s="229">
        <v>976</v>
      </c>
      <c r="N87" s="228">
        <f t="shared" si="1"/>
        <v>14.827446203816484</v>
      </c>
      <c r="O87" s="229">
        <v>-223</v>
      </c>
      <c r="P87" s="230">
        <v>-10.9</v>
      </c>
    </row>
    <row r="88" spans="1:16" ht="15" customHeight="1">
      <c r="A88" s="166"/>
      <c r="B88" s="166"/>
      <c r="C88" s="166"/>
      <c r="E88" s="583" t="s">
        <v>88</v>
      </c>
      <c r="F88" s="584"/>
      <c r="G88" s="166"/>
      <c r="H88" s="168">
        <v>265.99</v>
      </c>
      <c r="I88" s="92">
        <v>1310</v>
      </c>
      <c r="J88" s="229"/>
      <c r="K88" s="92">
        <v>3444</v>
      </c>
      <c r="L88" s="229">
        <v>1602</v>
      </c>
      <c r="M88" s="229">
        <v>1842</v>
      </c>
      <c r="N88" s="228">
        <f t="shared" si="1"/>
        <v>12.94785518252566</v>
      </c>
      <c r="O88" s="229">
        <v>-220</v>
      </c>
      <c r="P88" s="230">
        <v>-6</v>
      </c>
    </row>
    <row r="89" spans="1:16" ht="15" customHeight="1">
      <c r="A89" s="166"/>
      <c r="B89" s="166"/>
      <c r="C89" s="166"/>
      <c r="E89" s="583" t="s">
        <v>89</v>
      </c>
      <c r="F89" s="584"/>
      <c r="G89" s="166"/>
      <c r="H89" s="168">
        <v>80.82</v>
      </c>
      <c r="I89" s="92">
        <v>863</v>
      </c>
      <c r="J89" s="229"/>
      <c r="K89" s="92">
        <v>2691</v>
      </c>
      <c r="L89" s="229">
        <v>1219</v>
      </c>
      <c r="M89" s="229">
        <v>1472</v>
      </c>
      <c r="N89" s="228">
        <f t="shared" si="1"/>
        <v>33.29621380846326</v>
      </c>
      <c r="O89" s="229">
        <v>-156</v>
      </c>
      <c r="P89" s="230">
        <v>-5.5</v>
      </c>
    </row>
    <row r="90" spans="1:16" ht="15" customHeight="1">
      <c r="A90" s="166"/>
      <c r="B90" s="166"/>
      <c r="C90" s="166"/>
      <c r="E90" s="583" t="s">
        <v>90</v>
      </c>
      <c r="F90" s="584"/>
      <c r="G90" s="166"/>
      <c r="H90" s="168" t="s">
        <v>849</v>
      </c>
      <c r="I90" s="92">
        <v>1596</v>
      </c>
      <c r="J90" s="229"/>
      <c r="K90" s="92">
        <v>3955</v>
      </c>
      <c r="L90" s="229">
        <v>1835</v>
      </c>
      <c r="M90" s="229">
        <v>2120</v>
      </c>
      <c r="N90" s="228">
        <v>195.7</v>
      </c>
      <c r="O90" s="229">
        <v>-380</v>
      </c>
      <c r="P90" s="230">
        <v>-8.8</v>
      </c>
    </row>
    <row r="91" spans="1:16" ht="15" customHeight="1">
      <c r="A91" s="166"/>
      <c r="B91" s="166"/>
      <c r="C91" s="166"/>
      <c r="E91" s="583" t="s">
        <v>91</v>
      </c>
      <c r="F91" s="584"/>
      <c r="G91" s="166"/>
      <c r="H91" s="168" t="s">
        <v>850</v>
      </c>
      <c r="I91" s="92">
        <v>842</v>
      </c>
      <c r="J91" s="229"/>
      <c r="K91" s="92">
        <v>2224</v>
      </c>
      <c r="L91" s="229">
        <v>986</v>
      </c>
      <c r="M91" s="229">
        <v>1238</v>
      </c>
      <c r="N91" s="228">
        <v>88.1</v>
      </c>
      <c r="O91" s="229">
        <v>-257</v>
      </c>
      <c r="P91" s="230">
        <v>-10.4</v>
      </c>
    </row>
    <row r="92" spans="1:16" ht="15" customHeight="1">
      <c r="A92" s="166"/>
      <c r="B92" s="166"/>
      <c r="C92" s="166"/>
      <c r="E92" s="583" t="s">
        <v>92</v>
      </c>
      <c r="F92" s="584"/>
      <c r="G92" s="166"/>
      <c r="H92" s="168">
        <v>91.8</v>
      </c>
      <c r="I92" s="92">
        <v>3228</v>
      </c>
      <c r="J92" s="229"/>
      <c r="K92" s="92">
        <v>8298</v>
      </c>
      <c r="L92" s="229">
        <v>3767</v>
      </c>
      <c r="M92" s="229">
        <v>4531</v>
      </c>
      <c r="N92" s="228">
        <f t="shared" si="1"/>
        <v>90.3921568627451</v>
      </c>
      <c r="O92" s="229">
        <v>-862</v>
      </c>
      <c r="P92" s="230">
        <v>-9.4</v>
      </c>
    </row>
    <row r="93" spans="1:16" ht="15" customHeight="1">
      <c r="A93" s="166"/>
      <c r="B93" s="166"/>
      <c r="C93" s="166"/>
      <c r="E93" s="165"/>
      <c r="F93" s="166"/>
      <c r="G93" s="166"/>
      <c r="H93" s="168"/>
      <c r="I93" s="92"/>
      <c r="J93" s="229"/>
      <c r="K93" s="92"/>
      <c r="L93" s="229"/>
      <c r="M93" s="229"/>
      <c r="N93" s="228"/>
      <c r="O93" s="229"/>
      <c r="P93" s="230"/>
    </row>
    <row r="94" spans="1:16" s="164" customFormat="1" ht="15" customHeight="1">
      <c r="A94" s="595" t="s">
        <v>630</v>
      </c>
      <c r="B94" s="595"/>
      <c r="C94" s="595"/>
      <c r="E94" s="222"/>
      <c r="F94" s="223"/>
      <c r="G94" s="170"/>
      <c r="H94" s="225">
        <v>291.06</v>
      </c>
      <c r="I94" s="195">
        <v>15490</v>
      </c>
      <c r="J94" s="176"/>
      <c r="K94" s="195">
        <f>SUM(L94:M94)</f>
        <v>43352</v>
      </c>
      <c r="L94" s="176">
        <v>20198</v>
      </c>
      <c r="M94" s="176">
        <v>23154</v>
      </c>
      <c r="N94" s="175">
        <f>IF(SUM(H94)=0,(IF(SUM(K94)=0,"","面積なし")),(IF(SUM(K94)=0,"人口なし",(SUM(K94)/SUM(H94)))))</f>
        <v>148.94523465952037</v>
      </c>
      <c r="O94" s="176">
        <v>-2134</v>
      </c>
      <c r="P94" s="177">
        <v>-4.7</v>
      </c>
    </row>
    <row r="95" spans="1:17" ht="15" customHeight="1">
      <c r="A95" s="159"/>
      <c r="B95" s="159"/>
      <c r="C95" s="159"/>
      <c r="D95" s="159"/>
      <c r="E95" s="583" t="s">
        <v>65</v>
      </c>
      <c r="F95" s="584"/>
      <c r="G95" s="226"/>
      <c r="H95" s="167">
        <v>151.83</v>
      </c>
      <c r="I95" s="201">
        <v>12615</v>
      </c>
      <c r="J95" s="227"/>
      <c r="K95" s="227">
        <v>34346</v>
      </c>
      <c r="L95" s="227">
        <v>16015</v>
      </c>
      <c r="M95" s="227">
        <v>18331</v>
      </c>
      <c r="N95" s="228">
        <f>IF(SUM(H95)=0,(IF(SUM(K95)=0,"","面積なし")),(IF(SUM(K95)=0,"人口なし",(SUM(K95)/SUM(H95)))))</f>
        <v>226.21352828821708</v>
      </c>
      <c r="O95" s="229">
        <v>-1440</v>
      </c>
      <c r="P95" s="230">
        <v>-4</v>
      </c>
      <c r="Q95" s="178"/>
    </row>
    <row r="96" spans="1:16" ht="15" customHeight="1">
      <c r="A96" s="166"/>
      <c r="B96" s="166"/>
      <c r="C96" s="166"/>
      <c r="E96" s="583" t="s">
        <v>93</v>
      </c>
      <c r="F96" s="584"/>
      <c r="G96" s="166"/>
      <c r="H96" s="168">
        <v>139.19</v>
      </c>
      <c r="I96" s="92">
        <v>2875</v>
      </c>
      <c r="J96" s="229"/>
      <c r="K96" s="92">
        <v>9006</v>
      </c>
      <c r="L96" s="229">
        <v>4183</v>
      </c>
      <c r="M96" s="229">
        <v>4823</v>
      </c>
      <c r="N96" s="228">
        <f>IF(SUM(H96)=0,(IF(SUM(K96)=0,"","面積なし")),(IF(SUM(K96)=0,"人口なし",(SUM(K96)/SUM(H96)))))</f>
        <v>64.70292406063655</v>
      </c>
      <c r="O96" s="229">
        <v>-694</v>
      </c>
      <c r="P96" s="230">
        <v>-7.2</v>
      </c>
    </row>
    <row r="97" spans="1:16" ht="15" customHeight="1">
      <c r="A97" s="166"/>
      <c r="B97" s="166"/>
      <c r="C97" s="166"/>
      <c r="E97" s="165"/>
      <c r="F97" s="166"/>
      <c r="G97" s="166"/>
      <c r="H97" s="168"/>
      <c r="I97" s="92"/>
      <c r="J97" s="229"/>
      <c r="K97" s="92"/>
      <c r="L97" s="229"/>
      <c r="M97" s="229"/>
      <c r="N97" s="228"/>
      <c r="O97" s="229"/>
      <c r="P97" s="230"/>
    </row>
    <row r="98" spans="1:17" ht="15" customHeight="1">
      <c r="A98" s="640" t="s">
        <v>786</v>
      </c>
      <c r="B98" s="640"/>
      <c r="C98" s="640"/>
      <c r="D98" s="250"/>
      <c r="E98" s="598" t="s">
        <v>66</v>
      </c>
      <c r="F98" s="599"/>
      <c r="G98" s="251"/>
      <c r="H98" s="252">
        <v>79.5</v>
      </c>
      <c r="I98" s="253">
        <v>8387</v>
      </c>
      <c r="J98" s="254"/>
      <c r="K98" s="254">
        <f>SUM(L98:M98)</f>
        <v>21456</v>
      </c>
      <c r="L98" s="254">
        <v>10096</v>
      </c>
      <c r="M98" s="254">
        <v>11360</v>
      </c>
      <c r="N98" s="255">
        <f>IF(SUM(H98)=0,(IF(SUM(K98)=0,"","面積なし")),(IF(SUM(K98)=0,"人口なし",(SUM(K98)/SUM(H98)))))</f>
        <v>269.8867924528302</v>
      </c>
      <c r="O98" s="256">
        <v>-1708</v>
      </c>
      <c r="P98" s="257">
        <v>-7.4</v>
      </c>
      <c r="Q98" s="178"/>
    </row>
    <row r="99" spans="1:17" ht="15" customHeight="1">
      <c r="A99" s="159"/>
      <c r="B99" s="159"/>
      <c r="C99" s="159"/>
      <c r="D99" s="159"/>
      <c r="E99" s="165"/>
      <c r="F99" s="166"/>
      <c r="G99" s="226"/>
      <c r="H99" s="167"/>
      <c r="I99" s="201"/>
      <c r="J99" s="227"/>
      <c r="K99" s="227"/>
      <c r="L99" s="227"/>
      <c r="M99" s="227"/>
      <c r="N99" s="228"/>
      <c r="O99" s="229"/>
      <c r="P99" s="230"/>
      <c r="Q99" s="178"/>
    </row>
    <row r="100" spans="1:16" s="164" customFormat="1" ht="15" customHeight="1">
      <c r="A100" s="595" t="s">
        <v>631</v>
      </c>
      <c r="B100" s="595"/>
      <c r="C100" s="595"/>
      <c r="E100" s="222"/>
      <c r="F100" s="223"/>
      <c r="G100" s="170"/>
      <c r="H100" s="225" t="s">
        <v>851</v>
      </c>
      <c r="I100" s="195">
        <v>10110</v>
      </c>
      <c r="J100" s="176"/>
      <c r="K100" s="195">
        <f>SUM(L100:M100)</f>
        <v>26534</v>
      </c>
      <c r="L100" s="176">
        <v>12416</v>
      </c>
      <c r="M100" s="176">
        <v>14118</v>
      </c>
      <c r="N100" s="175">
        <v>55.5</v>
      </c>
      <c r="O100" s="176">
        <v>-2155</v>
      </c>
      <c r="P100" s="177">
        <v>-7.5</v>
      </c>
    </row>
    <row r="101" spans="1:17" ht="15" customHeight="1">
      <c r="A101" s="159"/>
      <c r="B101" s="159"/>
      <c r="C101" s="159"/>
      <c r="D101" s="159"/>
      <c r="E101" s="583" t="s">
        <v>67</v>
      </c>
      <c r="F101" s="584"/>
      <c r="G101" s="226"/>
      <c r="H101" s="167">
        <v>200.83</v>
      </c>
      <c r="I101" s="201">
        <v>6493</v>
      </c>
      <c r="J101" s="227"/>
      <c r="K101" s="227">
        <v>16161</v>
      </c>
      <c r="L101" s="227">
        <v>7531</v>
      </c>
      <c r="M101" s="227">
        <v>8630</v>
      </c>
      <c r="N101" s="228">
        <f>IF(SUM(H101)=0,(IF(SUM(K101)=0,"","面積なし")),(IF(SUM(K101)=0,"人口なし",(SUM(K101)/SUM(H101)))))</f>
        <v>80.47104516257531</v>
      </c>
      <c r="O101" s="229">
        <v>-1328</v>
      </c>
      <c r="P101" s="230">
        <v>-7.6</v>
      </c>
      <c r="Q101" s="178"/>
    </row>
    <row r="102" spans="1:16" ht="15" customHeight="1">
      <c r="A102" s="166"/>
      <c r="B102" s="166"/>
      <c r="C102" s="166"/>
      <c r="E102" s="583" t="s">
        <v>101</v>
      </c>
      <c r="F102" s="584"/>
      <c r="G102" s="166"/>
      <c r="H102" s="168">
        <v>50.32</v>
      </c>
      <c r="I102" s="92">
        <v>1144</v>
      </c>
      <c r="J102" s="229"/>
      <c r="K102" s="92">
        <v>3297</v>
      </c>
      <c r="L102" s="229">
        <v>1533</v>
      </c>
      <c r="M102" s="229">
        <v>1764</v>
      </c>
      <c r="N102" s="228">
        <f>IF(SUM(H102)=0,(IF(SUM(K102)=0,"","面積なし")),(IF(SUM(K102)=0,"人口なし",(SUM(K102)/SUM(H102)))))</f>
        <v>65.52066772655007</v>
      </c>
      <c r="O102" s="229">
        <v>-287</v>
      </c>
      <c r="P102" s="230">
        <v>-8</v>
      </c>
    </row>
    <row r="103" spans="1:16" ht="15" customHeight="1">
      <c r="A103" s="166"/>
      <c r="B103" s="166"/>
      <c r="C103" s="166"/>
      <c r="E103" s="583" t="s">
        <v>102</v>
      </c>
      <c r="F103" s="584"/>
      <c r="G103" s="166"/>
      <c r="H103" s="168" t="s">
        <v>854</v>
      </c>
      <c r="I103" s="92">
        <v>1556</v>
      </c>
      <c r="J103" s="229"/>
      <c r="K103" s="92">
        <v>4541</v>
      </c>
      <c r="L103" s="229">
        <v>2151</v>
      </c>
      <c r="M103" s="229">
        <v>2390</v>
      </c>
      <c r="N103" s="228">
        <v>31.8</v>
      </c>
      <c r="O103" s="229">
        <v>-184</v>
      </c>
      <c r="P103" s="230">
        <v>-3.9</v>
      </c>
    </row>
    <row r="104" spans="1:16" ht="15" customHeight="1">
      <c r="A104" s="166"/>
      <c r="B104" s="166"/>
      <c r="C104" s="166"/>
      <c r="E104" s="583" t="s">
        <v>103</v>
      </c>
      <c r="F104" s="584"/>
      <c r="G104" s="166"/>
      <c r="H104" s="168">
        <v>83.83</v>
      </c>
      <c r="I104" s="92">
        <v>917</v>
      </c>
      <c r="J104" s="229"/>
      <c r="K104" s="92">
        <v>2535</v>
      </c>
      <c r="L104" s="229">
        <v>1201</v>
      </c>
      <c r="M104" s="229">
        <v>1334</v>
      </c>
      <c r="N104" s="228">
        <f>IF(SUM(H104)=0,(IF(SUM(K104)=0,"","面積なし")),(IF(SUM(K104)=0,"人口なし",(SUM(K104)/SUM(H104)))))</f>
        <v>30.23977096504831</v>
      </c>
      <c r="O104" s="229">
        <v>-356</v>
      </c>
      <c r="P104" s="230">
        <v>-12.3</v>
      </c>
    </row>
    <row r="105" spans="1:16" ht="15" customHeight="1">
      <c r="A105" s="166"/>
      <c r="B105" s="166"/>
      <c r="C105" s="166"/>
      <c r="E105" s="165"/>
      <c r="F105" s="166"/>
      <c r="G105" s="166"/>
      <c r="H105" s="168"/>
      <c r="I105" s="92"/>
      <c r="J105" s="229"/>
      <c r="K105" s="92"/>
      <c r="L105" s="229"/>
      <c r="M105" s="229"/>
      <c r="N105" s="228"/>
      <c r="O105" s="229"/>
      <c r="P105" s="230"/>
    </row>
    <row r="106" spans="1:16" s="164" customFormat="1" ht="15" customHeight="1">
      <c r="A106" s="595" t="s">
        <v>632</v>
      </c>
      <c r="B106" s="595"/>
      <c r="C106" s="595"/>
      <c r="E106" s="222"/>
      <c r="F106" s="223"/>
      <c r="G106" s="170"/>
      <c r="H106" s="225">
        <v>206.64</v>
      </c>
      <c r="I106" s="195">
        <v>9694</v>
      </c>
      <c r="J106" s="176"/>
      <c r="K106" s="195">
        <f>SUM(L106:M106)</f>
        <v>25114</v>
      </c>
      <c r="L106" s="176">
        <v>11663</v>
      </c>
      <c r="M106" s="176">
        <v>13451</v>
      </c>
      <c r="N106" s="175">
        <f>IF(SUM(H106)=0,(IF(SUM(K106)=0,"","面積なし")),(IF(SUM(K106)=0,"人口なし",(SUM(K106)/SUM(H106)))))</f>
        <v>121.53503677893923</v>
      </c>
      <c r="O106" s="176">
        <v>-1092</v>
      </c>
      <c r="P106" s="177">
        <v>-4.2</v>
      </c>
    </row>
    <row r="107" spans="1:16" s="178" customFormat="1" ht="15" customHeight="1">
      <c r="A107" s="166"/>
      <c r="B107" s="166"/>
      <c r="C107" s="166"/>
      <c r="D107" s="166"/>
      <c r="E107" s="583" t="s">
        <v>68</v>
      </c>
      <c r="F107" s="584"/>
      <c r="G107" s="226"/>
      <c r="H107" s="167">
        <v>124.57</v>
      </c>
      <c r="I107" s="201">
        <v>6855</v>
      </c>
      <c r="J107" s="201"/>
      <c r="K107" s="201">
        <v>17863</v>
      </c>
      <c r="L107" s="201">
        <v>8336</v>
      </c>
      <c r="M107" s="201">
        <v>9527</v>
      </c>
      <c r="N107" s="228">
        <f>IF(SUM(H107)=0,(IF(SUM(K107)=0,"","面積なし")),(IF(SUM(K107)=0,"人口なし",(SUM(K107)/SUM(H107)))))</f>
        <v>143.3972866661315</v>
      </c>
      <c r="O107" s="92">
        <v>-643</v>
      </c>
      <c r="P107" s="198">
        <v>-3.5</v>
      </c>
    </row>
    <row r="108" spans="1:16" ht="15" customHeight="1">
      <c r="A108" s="166"/>
      <c r="B108" s="166"/>
      <c r="C108" s="166"/>
      <c r="E108" s="583" t="s">
        <v>72</v>
      </c>
      <c r="F108" s="584"/>
      <c r="G108" s="166"/>
      <c r="H108" s="168">
        <v>44.38</v>
      </c>
      <c r="I108" s="92">
        <v>1453</v>
      </c>
      <c r="J108" s="229"/>
      <c r="K108" s="92">
        <v>3694</v>
      </c>
      <c r="L108" s="229">
        <v>1676</v>
      </c>
      <c r="M108" s="229">
        <v>2018</v>
      </c>
      <c r="N108" s="228">
        <f>IF(SUM(H108)=0,(IF(SUM(K108)=0,"","面積なし")),(IF(SUM(K108)=0,"人口なし",(SUM(K108)/SUM(H108)))))</f>
        <v>83.2356917530419</v>
      </c>
      <c r="O108" s="229">
        <v>-254</v>
      </c>
      <c r="P108" s="230">
        <v>-6.4</v>
      </c>
    </row>
    <row r="109" spans="1:16" ht="15" customHeight="1">
      <c r="A109" s="166"/>
      <c r="B109" s="166"/>
      <c r="C109" s="166"/>
      <c r="E109" s="583" t="s">
        <v>73</v>
      </c>
      <c r="F109" s="584"/>
      <c r="G109" s="166"/>
      <c r="H109" s="168">
        <v>37.65</v>
      </c>
      <c r="I109" s="92">
        <v>1386</v>
      </c>
      <c r="J109" s="229"/>
      <c r="K109" s="92">
        <v>3557</v>
      </c>
      <c r="L109" s="229">
        <v>1651</v>
      </c>
      <c r="M109" s="229">
        <v>1906</v>
      </c>
      <c r="N109" s="228">
        <f>IF(SUM(H109)=0,(IF(SUM(K109)=0,"","面積なし")),(IF(SUM(K109)=0,"人口なし",(SUM(K109)/SUM(H109)))))</f>
        <v>94.47543160690572</v>
      </c>
      <c r="O109" s="229">
        <v>-195</v>
      </c>
      <c r="P109" s="230">
        <v>-5.2</v>
      </c>
    </row>
    <row r="110" spans="5:9" ht="15" customHeight="1">
      <c r="E110" s="258"/>
      <c r="F110" s="178"/>
      <c r="G110" s="178"/>
      <c r="H110" s="188"/>
      <c r="I110" s="178"/>
    </row>
    <row r="111" spans="1:16" s="164" customFormat="1" ht="15" customHeight="1">
      <c r="A111" s="595" t="s">
        <v>633</v>
      </c>
      <c r="B111" s="595"/>
      <c r="C111" s="595"/>
      <c r="E111" s="222"/>
      <c r="F111" s="223"/>
      <c r="G111" s="170"/>
      <c r="H111" s="225">
        <v>280.01</v>
      </c>
      <c r="I111" s="195">
        <v>12988</v>
      </c>
      <c r="J111" s="176"/>
      <c r="K111" s="195">
        <f>SUM(L111:M111)</f>
        <v>33567</v>
      </c>
      <c r="L111" s="176">
        <v>16248</v>
      </c>
      <c r="M111" s="176">
        <v>17319</v>
      </c>
      <c r="N111" s="175">
        <f>IF(SUM(H111)=0,(IF(SUM(K111)=0,"","面積なし")),(IF(SUM(K111)=0,"人口なし",(SUM(K111)/SUM(H111)))))</f>
        <v>119.87786150494625</v>
      </c>
      <c r="O111" s="176">
        <v>204</v>
      </c>
      <c r="P111" s="177">
        <v>0.6</v>
      </c>
    </row>
    <row r="112" spans="1:16" ht="15" customHeight="1">
      <c r="A112" s="166"/>
      <c r="B112" s="166"/>
      <c r="C112" s="166"/>
      <c r="E112" s="583" t="s">
        <v>69</v>
      </c>
      <c r="F112" s="584"/>
      <c r="G112" s="166"/>
      <c r="H112" s="168">
        <v>90.22</v>
      </c>
      <c r="I112" s="92">
        <v>9427</v>
      </c>
      <c r="J112" s="92"/>
      <c r="K112" s="92">
        <v>23647</v>
      </c>
      <c r="L112" s="92">
        <v>11701</v>
      </c>
      <c r="M112" s="92">
        <v>11946</v>
      </c>
      <c r="N112" s="228">
        <f aca="true" t="shared" si="2" ref="N112:N147">IF(SUM(H112)=0,(IF(SUM(K112)=0,"","面積なし")),(IF(SUM(K112)=0,"人口なし",(SUM(K112)/SUM(H112)))))</f>
        <v>262.1037463976945</v>
      </c>
      <c r="O112" s="92">
        <v>901</v>
      </c>
      <c r="P112" s="198">
        <v>4</v>
      </c>
    </row>
    <row r="113" spans="1:16" ht="15" customHeight="1">
      <c r="A113" s="166"/>
      <c r="B113" s="166"/>
      <c r="C113" s="166"/>
      <c r="E113" s="583" t="s">
        <v>71</v>
      </c>
      <c r="F113" s="584"/>
      <c r="G113" s="166"/>
      <c r="H113" s="168">
        <v>46.07</v>
      </c>
      <c r="I113" s="92">
        <v>667</v>
      </c>
      <c r="J113" s="229"/>
      <c r="K113" s="92">
        <v>1666</v>
      </c>
      <c r="L113" s="229">
        <v>739</v>
      </c>
      <c r="M113" s="229">
        <v>927</v>
      </c>
      <c r="N113" s="228">
        <f t="shared" si="2"/>
        <v>36.162361623616235</v>
      </c>
      <c r="O113" s="229">
        <v>-240</v>
      </c>
      <c r="P113" s="230">
        <v>-12.6</v>
      </c>
    </row>
    <row r="114" spans="1:16" ht="15" customHeight="1">
      <c r="A114" s="166"/>
      <c r="B114" s="166"/>
      <c r="C114" s="166"/>
      <c r="E114" s="583" t="s">
        <v>79</v>
      </c>
      <c r="F114" s="584"/>
      <c r="G114" s="166"/>
      <c r="H114" s="168">
        <v>143.71</v>
      </c>
      <c r="I114" s="92">
        <v>2894</v>
      </c>
      <c r="J114" s="229"/>
      <c r="K114" s="92">
        <v>8254</v>
      </c>
      <c r="L114" s="229">
        <v>3808</v>
      </c>
      <c r="M114" s="229">
        <v>4446</v>
      </c>
      <c r="N114" s="228">
        <f t="shared" si="2"/>
        <v>57.435112379096786</v>
      </c>
      <c r="O114" s="229">
        <v>-457</v>
      </c>
      <c r="P114" s="230">
        <v>-5.2</v>
      </c>
    </row>
    <row r="115" spans="5:14" ht="15" customHeight="1">
      <c r="E115" s="258"/>
      <c r="F115" s="178"/>
      <c r="G115" s="178"/>
      <c r="H115" s="188"/>
      <c r="I115" s="178"/>
      <c r="N115" s="175">
        <f t="shared" si="2"/>
      </c>
    </row>
    <row r="116" spans="1:16" s="164" customFormat="1" ht="15" customHeight="1">
      <c r="A116" s="595" t="s">
        <v>634</v>
      </c>
      <c r="B116" s="595"/>
      <c r="C116" s="595"/>
      <c r="E116" s="222"/>
      <c r="F116" s="223"/>
      <c r="G116" s="170"/>
      <c r="H116" s="225">
        <v>439.12</v>
      </c>
      <c r="I116" s="195">
        <v>22890</v>
      </c>
      <c r="J116" s="176"/>
      <c r="K116" s="195">
        <f>SUM(L116:M116)</f>
        <v>60809</v>
      </c>
      <c r="L116" s="176">
        <v>28205</v>
      </c>
      <c r="M116" s="176">
        <v>32604</v>
      </c>
      <c r="N116" s="175">
        <f t="shared" si="2"/>
        <v>138.47923118965204</v>
      </c>
      <c r="O116" s="176">
        <v>-1540</v>
      </c>
      <c r="P116" s="177">
        <v>-2.5</v>
      </c>
    </row>
    <row r="117" spans="1:16" ht="15" customHeight="1">
      <c r="A117" s="166"/>
      <c r="B117" s="166"/>
      <c r="C117" s="166"/>
      <c r="E117" s="583" t="s">
        <v>70</v>
      </c>
      <c r="F117" s="584"/>
      <c r="G117" s="166"/>
      <c r="H117" s="168">
        <v>178.3</v>
      </c>
      <c r="I117" s="92">
        <v>18284</v>
      </c>
      <c r="J117" s="229"/>
      <c r="K117" s="92">
        <v>48490</v>
      </c>
      <c r="L117" s="229">
        <v>22456</v>
      </c>
      <c r="M117" s="229">
        <v>26034</v>
      </c>
      <c r="N117" s="228">
        <f t="shared" si="2"/>
        <v>271.9573752103197</v>
      </c>
      <c r="O117" s="229">
        <v>-822</v>
      </c>
      <c r="P117" s="230">
        <v>-1.7</v>
      </c>
    </row>
    <row r="118" spans="1:16" ht="15" customHeight="1">
      <c r="A118" s="166"/>
      <c r="B118" s="166"/>
      <c r="C118" s="166"/>
      <c r="E118" s="583" t="s">
        <v>115</v>
      </c>
      <c r="F118" s="584"/>
      <c r="G118" s="166"/>
      <c r="H118" s="168">
        <v>113.62</v>
      </c>
      <c r="I118" s="92">
        <v>1779</v>
      </c>
      <c r="J118" s="229"/>
      <c r="K118" s="92">
        <v>4693</v>
      </c>
      <c r="L118" s="229">
        <v>2157</v>
      </c>
      <c r="M118" s="229">
        <v>2536</v>
      </c>
      <c r="N118" s="228">
        <f t="shared" si="2"/>
        <v>41.30434782608695</v>
      </c>
      <c r="O118" s="229">
        <v>-310</v>
      </c>
      <c r="P118" s="230">
        <v>-6.2</v>
      </c>
    </row>
    <row r="119" spans="1:16" ht="15" customHeight="1">
      <c r="A119" s="166"/>
      <c r="B119" s="166"/>
      <c r="C119" s="166"/>
      <c r="E119" s="583" t="s">
        <v>116</v>
      </c>
      <c r="F119" s="584"/>
      <c r="G119" s="166"/>
      <c r="H119" s="168">
        <v>147.17</v>
      </c>
      <c r="I119" s="92">
        <v>2827</v>
      </c>
      <c r="J119" s="229"/>
      <c r="K119" s="92">
        <v>7626</v>
      </c>
      <c r="L119" s="229">
        <v>3592</v>
      </c>
      <c r="M119" s="229">
        <v>4034</v>
      </c>
      <c r="N119" s="228">
        <f t="shared" si="2"/>
        <v>51.817625874838626</v>
      </c>
      <c r="O119" s="92">
        <v>-408</v>
      </c>
      <c r="P119" s="198">
        <v>-5.1</v>
      </c>
    </row>
    <row r="120" spans="5:14" ht="15" customHeight="1">
      <c r="E120" s="258"/>
      <c r="F120" s="178"/>
      <c r="G120" s="178"/>
      <c r="H120" s="188"/>
      <c r="I120" s="178"/>
      <c r="N120" s="175">
        <f t="shared" si="2"/>
      </c>
    </row>
    <row r="121" spans="1:16" s="164" customFormat="1" ht="15" customHeight="1">
      <c r="A121" s="595" t="s">
        <v>635</v>
      </c>
      <c r="B121" s="595"/>
      <c r="C121" s="595"/>
      <c r="E121" s="222"/>
      <c r="F121" s="263"/>
      <c r="G121" s="170"/>
      <c r="H121" s="225">
        <v>603.36</v>
      </c>
      <c r="I121" s="195">
        <v>15070</v>
      </c>
      <c r="J121" s="176"/>
      <c r="K121" s="195">
        <f aca="true" t="shared" si="3" ref="K121:K128">SUM(L121:M121)</f>
        <v>41548</v>
      </c>
      <c r="L121" s="176">
        <v>19226</v>
      </c>
      <c r="M121" s="176">
        <v>22322</v>
      </c>
      <c r="N121" s="175">
        <f t="shared" si="2"/>
        <v>68.86104481569875</v>
      </c>
      <c r="O121" s="176">
        <v>-1823</v>
      </c>
      <c r="P121" s="177">
        <v>-4.2</v>
      </c>
    </row>
    <row r="122" spans="1:16" ht="15" customHeight="1">
      <c r="A122" s="166"/>
      <c r="B122" s="166"/>
      <c r="C122" s="166"/>
      <c r="E122" s="583" t="s">
        <v>94</v>
      </c>
      <c r="F122" s="584"/>
      <c r="G122" s="166"/>
      <c r="H122" s="168">
        <v>162.17</v>
      </c>
      <c r="I122" s="92">
        <v>6640</v>
      </c>
      <c r="J122" s="229"/>
      <c r="K122" s="92">
        <f t="shared" si="3"/>
        <v>18058</v>
      </c>
      <c r="L122" s="229">
        <v>8314</v>
      </c>
      <c r="M122" s="229">
        <v>9744</v>
      </c>
      <c r="N122" s="228">
        <f t="shared" si="2"/>
        <v>111.35228463957576</v>
      </c>
      <c r="O122" s="229">
        <v>-183</v>
      </c>
      <c r="P122" s="230">
        <v>-1</v>
      </c>
    </row>
    <row r="123" spans="1:16" ht="15" customHeight="1">
      <c r="A123" s="317"/>
      <c r="B123" s="166"/>
      <c r="C123" s="166"/>
      <c r="E123" s="583" t="s">
        <v>95</v>
      </c>
      <c r="F123" s="584"/>
      <c r="G123" s="166"/>
      <c r="H123" s="168">
        <v>47.18</v>
      </c>
      <c r="I123" s="92">
        <v>920</v>
      </c>
      <c r="J123" s="229"/>
      <c r="K123" s="92">
        <f t="shared" si="3"/>
        <v>2436</v>
      </c>
      <c r="L123" s="229">
        <v>1111</v>
      </c>
      <c r="M123" s="229">
        <v>1325</v>
      </c>
      <c r="N123" s="228">
        <f t="shared" si="2"/>
        <v>51.632047477744806</v>
      </c>
      <c r="O123" s="229">
        <v>-85</v>
      </c>
      <c r="P123" s="230">
        <v>-3.4</v>
      </c>
    </row>
    <row r="124" spans="1:16" ht="15" customHeight="1">
      <c r="A124" s="166"/>
      <c r="B124" s="166"/>
      <c r="C124" s="166"/>
      <c r="E124" s="583" t="s">
        <v>96</v>
      </c>
      <c r="F124" s="584"/>
      <c r="G124" s="166"/>
      <c r="H124" s="168">
        <v>147.96</v>
      </c>
      <c r="I124" s="92">
        <v>2292</v>
      </c>
      <c r="J124" s="229"/>
      <c r="K124" s="92">
        <f t="shared" si="3"/>
        <v>6180</v>
      </c>
      <c r="L124" s="229">
        <v>2822</v>
      </c>
      <c r="M124" s="229">
        <v>3358</v>
      </c>
      <c r="N124" s="228">
        <f t="shared" si="2"/>
        <v>41.768045417680455</v>
      </c>
      <c r="O124" s="229">
        <v>-366</v>
      </c>
      <c r="P124" s="230">
        <v>-5.6</v>
      </c>
    </row>
    <row r="125" spans="1:16" ht="15" customHeight="1">
      <c r="A125" s="166"/>
      <c r="B125" s="166"/>
      <c r="C125" s="166"/>
      <c r="E125" s="583" t="s">
        <v>97</v>
      </c>
      <c r="F125" s="584"/>
      <c r="G125" s="166"/>
      <c r="H125" s="168">
        <v>68.39</v>
      </c>
      <c r="I125" s="92">
        <v>1209</v>
      </c>
      <c r="J125" s="229"/>
      <c r="K125" s="92">
        <f t="shared" si="3"/>
        <v>3228</v>
      </c>
      <c r="L125" s="229">
        <v>1498</v>
      </c>
      <c r="M125" s="229">
        <v>1730</v>
      </c>
      <c r="N125" s="228">
        <f t="shared" si="2"/>
        <v>47.19988302383389</v>
      </c>
      <c r="O125" s="229">
        <v>-203</v>
      </c>
      <c r="P125" s="230">
        <v>-5.9</v>
      </c>
    </row>
    <row r="126" spans="1:16" ht="15" customHeight="1">
      <c r="A126" s="166"/>
      <c r="B126" s="166"/>
      <c r="C126" s="166"/>
      <c r="E126" s="583" t="s">
        <v>98</v>
      </c>
      <c r="F126" s="584"/>
      <c r="G126" s="166"/>
      <c r="H126" s="168">
        <v>109.49</v>
      </c>
      <c r="I126" s="92">
        <v>1839</v>
      </c>
      <c r="J126" s="229"/>
      <c r="K126" s="92">
        <f t="shared" si="3"/>
        <v>5133</v>
      </c>
      <c r="L126" s="229">
        <v>2417</v>
      </c>
      <c r="M126" s="229">
        <v>2716</v>
      </c>
      <c r="N126" s="228">
        <f t="shared" si="2"/>
        <v>46.88099369805462</v>
      </c>
      <c r="O126" s="229">
        <v>-400</v>
      </c>
      <c r="P126" s="230">
        <v>-7.2</v>
      </c>
    </row>
    <row r="127" spans="1:16" ht="15" customHeight="1">
      <c r="A127" s="166"/>
      <c r="B127" s="166"/>
      <c r="C127" s="166"/>
      <c r="E127" s="583" t="s">
        <v>99</v>
      </c>
      <c r="F127" s="584"/>
      <c r="G127" s="166"/>
      <c r="H127" s="168">
        <v>21.43</v>
      </c>
      <c r="I127" s="92">
        <v>752</v>
      </c>
      <c r="J127" s="229"/>
      <c r="K127" s="92">
        <f t="shared" si="3"/>
        <v>2343</v>
      </c>
      <c r="L127" s="229">
        <v>1109</v>
      </c>
      <c r="M127" s="229">
        <v>1234</v>
      </c>
      <c r="N127" s="228">
        <f t="shared" si="2"/>
        <v>109.33271115258982</v>
      </c>
      <c r="O127" s="229">
        <v>-268</v>
      </c>
      <c r="P127" s="230">
        <v>-10.3</v>
      </c>
    </row>
    <row r="128" spans="1:16" ht="15" customHeight="1">
      <c r="A128" s="166"/>
      <c r="B128" s="166"/>
      <c r="C128" s="166"/>
      <c r="E128" s="583" t="s">
        <v>100</v>
      </c>
      <c r="F128" s="584"/>
      <c r="G128" s="166"/>
      <c r="H128" s="168">
        <v>46.74</v>
      </c>
      <c r="I128" s="92">
        <v>1418</v>
      </c>
      <c r="J128" s="229"/>
      <c r="K128" s="92">
        <f t="shared" si="3"/>
        <v>4170</v>
      </c>
      <c r="L128" s="229">
        <v>1955</v>
      </c>
      <c r="M128" s="229">
        <v>2215</v>
      </c>
      <c r="N128" s="228">
        <f t="shared" si="2"/>
        <v>89.21694480102695</v>
      </c>
      <c r="O128" s="229">
        <v>-318</v>
      </c>
      <c r="P128" s="230">
        <v>-7.1</v>
      </c>
    </row>
    <row r="129" spans="5:14" ht="15" customHeight="1">
      <c r="E129" s="258"/>
      <c r="F129" s="178"/>
      <c r="G129" s="178"/>
      <c r="H129" s="188"/>
      <c r="I129" s="178"/>
      <c r="N129" s="228">
        <f t="shared" si="2"/>
      </c>
    </row>
    <row r="130" spans="1:16" s="164" customFormat="1" ht="15" customHeight="1">
      <c r="A130" s="595" t="s">
        <v>787</v>
      </c>
      <c r="B130" s="595"/>
      <c r="C130" s="595"/>
      <c r="E130" s="222"/>
      <c r="F130" s="223"/>
      <c r="G130" s="170"/>
      <c r="H130" s="225" t="s">
        <v>853</v>
      </c>
      <c r="I130" s="195">
        <v>12533</v>
      </c>
      <c r="J130" s="176"/>
      <c r="K130" s="195">
        <f>SUM(L130:M130)</f>
        <v>35386</v>
      </c>
      <c r="L130" s="176">
        <v>16733</v>
      </c>
      <c r="M130" s="176">
        <v>18653</v>
      </c>
      <c r="N130" s="175">
        <v>110.9</v>
      </c>
      <c r="O130" s="176">
        <v>138</v>
      </c>
      <c r="P130" s="177">
        <v>0.4</v>
      </c>
    </row>
    <row r="131" spans="1:16" ht="15" customHeight="1">
      <c r="A131" s="166"/>
      <c r="B131" s="166"/>
      <c r="C131" s="166"/>
      <c r="E131" s="583" t="s">
        <v>81</v>
      </c>
      <c r="F131" s="584"/>
      <c r="G131" s="166"/>
      <c r="H131" s="168">
        <v>51.1</v>
      </c>
      <c r="I131" s="92">
        <v>5362</v>
      </c>
      <c r="J131" s="229"/>
      <c r="K131" s="92">
        <f>SUM(L131:M131)</f>
        <v>15401</v>
      </c>
      <c r="L131" s="229">
        <v>7240</v>
      </c>
      <c r="M131" s="229">
        <v>8161</v>
      </c>
      <c r="N131" s="228">
        <f t="shared" si="2"/>
        <v>301.3894324853229</v>
      </c>
      <c r="O131" s="229">
        <v>877</v>
      </c>
      <c r="P131" s="230">
        <v>6</v>
      </c>
    </row>
    <row r="132" spans="1:16" ht="15" customHeight="1">
      <c r="A132" s="166"/>
      <c r="B132" s="166"/>
      <c r="C132" s="166"/>
      <c r="E132" s="583" t="s">
        <v>82</v>
      </c>
      <c r="F132" s="584"/>
      <c r="G132" s="166"/>
      <c r="H132" s="168">
        <v>140.29</v>
      </c>
      <c r="I132" s="92">
        <v>2953</v>
      </c>
      <c r="J132" s="229"/>
      <c r="K132" s="92">
        <f>SUM(L132:M132)</f>
        <v>8943</v>
      </c>
      <c r="L132" s="229">
        <v>4197</v>
      </c>
      <c r="M132" s="229">
        <v>4746</v>
      </c>
      <c r="N132" s="228">
        <f t="shared" si="2"/>
        <v>63.746525055242714</v>
      </c>
      <c r="O132" s="229">
        <v>-374</v>
      </c>
      <c r="P132" s="230">
        <v>-4</v>
      </c>
    </row>
    <row r="133" spans="1:16" ht="15" customHeight="1">
      <c r="A133" s="166"/>
      <c r="B133" s="166"/>
      <c r="C133" s="166"/>
      <c r="E133" s="583" t="s">
        <v>83</v>
      </c>
      <c r="F133" s="584"/>
      <c r="G133" s="166"/>
      <c r="H133" s="168" t="s">
        <v>855</v>
      </c>
      <c r="I133" s="92">
        <v>4218</v>
      </c>
      <c r="J133" s="229"/>
      <c r="K133" s="92">
        <f>SUM(L133:M133)</f>
        <v>11042</v>
      </c>
      <c r="L133" s="229">
        <v>5296</v>
      </c>
      <c r="M133" s="229">
        <v>5746</v>
      </c>
      <c r="N133" s="228">
        <v>86.4</v>
      </c>
      <c r="O133" s="229">
        <v>-365</v>
      </c>
      <c r="P133" s="230">
        <v>-3.2</v>
      </c>
    </row>
    <row r="134" spans="5:14" ht="15" customHeight="1">
      <c r="E134" s="258"/>
      <c r="F134" s="178"/>
      <c r="G134" s="178"/>
      <c r="H134" s="188"/>
      <c r="I134" s="178"/>
      <c r="N134" s="175">
        <f t="shared" si="2"/>
      </c>
    </row>
    <row r="135" spans="1:16" s="164" customFormat="1" ht="15" customHeight="1">
      <c r="A135" s="595" t="s">
        <v>788</v>
      </c>
      <c r="B135" s="595"/>
      <c r="C135" s="595"/>
      <c r="E135" s="222"/>
      <c r="F135" s="223"/>
      <c r="G135" s="170"/>
      <c r="H135" s="225">
        <f>SUM(H136:H140)</f>
        <v>324.65</v>
      </c>
      <c r="I135" s="195">
        <f>SUM(I136:I140)</f>
        <v>14539</v>
      </c>
      <c r="J135" s="176"/>
      <c r="K135" s="195">
        <f aca="true" t="shared" si="4" ref="K135:K140">SUM(L135:M135)</f>
        <v>36675</v>
      </c>
      <c r="L135" s="176">
        <f>SUM(L136:L140)</f>
        <v>17327</v>
      </c>
      <c r="M135" s="176">
        <f>SUM(M136:M140)</f>
        <v>19348</v>
      </c>
      <c r="N135" s="175">
        <f t="shared" si="2"/>
        <v>112.96781148929617</v>
      </c>
      <c r="O135" s="176">
        <f>SUM(O136:O140)</f>
        <v>-1511</v>
      </c>
      <c r="P135" s="177">
        <v>-0.4</v>
      </c>
    </row>
    <row r="136" spans="1:16" ht="15" customHeight="1">
      <c r="A136" s="584" t="s">
        <v>789</v>
      </c>
      <c r="B136" s="584"/>
      <c r="C136" s="584"/>
      <c r="E136" s="583" t="s">
        <v>790</v>
      </c>
      <c r="F136" s="584"/>
      <c r="G136" s="166"/>
      <c r="H136" s="168">
        <v>72.93</v>
      </c>
      <c r="I136" s="92">
        <v>2068</v>
      </c>
      <c r="J136" s="229"/>
      <c r="K136" s="92">
        <f t="shared" si="4"/>
        <v>5249</v>
      </c>
      <c r="L136" s="229">
        <v>2415</v>
      </c>
      <c r="M136" s="229">
        <v>2834</v>
      </c>
      <c r="N136" s="228">
        <f t="shared" si="2"/>
        <v>71.97312491430138</v>
      </c>
      <c r="O136" s="229">
        <v>-418</v>
      </c>
      <c r="P136" s="230">
        <v>-7.4</v>
      </c>
    </row>
    <row r="137" spans="1:16" ht="15" customHeight="1">
      <c r="A137" s="584" t="s">
        <v>791</v>
      </c>
      <c r="B137" s="584"/>
      <c r="C137" s="584"/>
      <c r="E137" s="583" t="s">
        <v>74</v>
      </c>
      <c r="F137" s="584"/>
      <c r="G137" s="166"/>
      <c r="H137" s="168">
        <v>6.85</v>
      </c>
      <c r="I137" s="92">
        <v>951</v>
      </c>
      <c r="J137" s="229"/>
      <c r="K137" s="92">
        <f t="shared" si="4"/>
        <v>2469</v>
      </c>
      <c r="L137" s="229">
        <v>1147</v>
      </c>
      <c r="M137" s="229">
        <v>1322</v>
      </c>
      <c r="N137" s="228">
        <f t="shared" si="2"/>
        <v>360.4379562043796</v>
      </c>
      <c r="O137" s="229">
        <v>-292</v>
      </c>
      <c r="P137" s="230">
        <v>-10.6</v>
      </c>
    </row>
    <row r="138" spans="1:16" ht="15" customHeight="1">
      <c r="A138" s="584" t="s">
        <v>792</v>
      </c>
      <c r="B138" s="584"/>
      <c r="C138" s="584"/>
      <c r="E138" s="583" t="s">
        <v>75</v>
      </c>
      <c r="F138" s="584"/>
      <c r="G138" s="166"/>
      <c r="H138" s="168">
        <v>112.28</v>
      </c>
      <c r="I138" s="92">
        <v>5079</v>
      </c>
      <c r="J138" s="229"/>
      <c r="K138" s="92">
        <f t="shared" si="4"/>
        <v>13031</v>
      </c>
      <c r="L138" s="229">
        <v>6099</v>
      </c>
      <c r="M138" s="229">
        <v>6932</v>
      </c>
      <c r="N138" s="228">
        <f t="shared" si="2"/>
        <v>116.05806911293196</v>
      </c>
      <c r="O138" s="229">
        <v>-754</v>
      </c>
      <c r="P138" s="230">
        <v>-5.5</v>
      </c>
    </row>
    <row r="139" spans="1:16" ht="15" customHeight="1">
      <c r="A139" s="584" t="s">
        <v>793</v>
      </c>
      <c r="B139" s="584"/>
      <c r="C139" s="584"/>
      <c r="E139" s="583" t="s">
        <v>76</v>
      </c>
      <c r="F139" s="584"/>
      <c r="G139" s="166"/>
      <c r="H139" s="168">
        <v>41.84</v>
      </c>
      <c r="I139" s="92">
        <v>2494</v>
      </c>
      <c r="J139" s="229"/>
      <c r="K139" s="92">
        <f t="shared" si="4"/>
        <v>5952</v>
      </c>
      <c r="L139" s="229">
        <v>2910</v>
      </c>
      <c r="M139" s="229">
        <v>3042</v>
      </c>
      <c r="N139" s="228">
        <f t="shared" si="2"/>
        <v>142.25621414913957</v>
      </c>
      <c r="O139" s="229">
        <v>-11</v>
      </c>
      <c r="P139" s="230">
        <v>-0.2</v>
      </c>
    </row>
    <row r="140" spans="1:16" ht="15" customHeight="1">
      <c r="A140" s="584" t="s">
        <v>794</v>
      </c>
      <c r="B140" s="584"/>
      <c r="C140" s="584"/>
      <c r="E140" s="583" t="s">
        <v>77</v>
      </c>
      <c r="F140" s="584"/>
      <c r="G140" s="166"/>
      <c r="H140" s="168">
        <v>90.75</v>
      </c>
      <c r="I140" s="92">
        <v>3947</v>
      </c>
      <c r="J140" s="229"/>
      <c r="K140" s="92">
        <f t="shared" si="4"/>
        <v>9974</v>
      </c>
      <c r="L140" s="229">
        <v>4756</v>
      </c>
      <c r="M140" s="229">
        <v>5218</v>
      </c>
      <c r="N140" s="228">
        <f t="shared" si="2"/>
        <v>109.90633608815428</v>
      </c>
      <c r="O140" s="229">
        <v>-36</v>
      </c>
      <c r="P140" s="230">
        <v>-0.4</v>
      </c>
    </row>
    <row r="141" spans="5:14" ht="15" customHeight="1">
      <c r="E141" s="258"/>
      <c r="F141" s="178"/>
      <c r="G141" s="178"/>
      <c r="H141" s="188"/>
      <c r="I141" s="178"/>
      <c r="N141" s="175">
        <f t="shared" si="2"/>
      </c>
    </row>
    <row r="142" spans="1:16" s="164" customFormat="1" ht="15" customHeight="1">
      <c r="A142" s="595" t="s">
        <v>795</v>
      </c>
      <c r="B142" s="595"/>
      <c r="C142" s="595"/>
      <c r="E142" s="222"/>
      <c r="F142" s="223"/>
      <c r="G142" s="170"/>
      <c r="H142" s="225">
        <f>SUM(H143)</f>
        <v>73.23</v>
      </c>
      <c r="I142" s="195">
        <f>SUM(I143)</f>
        <v>10124</v>
      </c>
      <c r="J142" s="176"/>
      <c r="K142" s="195">
        <f>SUM(L142:M142)</f>
        <v>27640</v>
      </c>
      <c r="L142" s="176">
        <f>SUM(L143)</f>
        <v>13247</v>
      </c>
      <c r="M142" s="176">
        <f>SUM(M143)</f>
        <v>14393</v>
      </c>
      <c r="N142" s="175">
        <f t="shared" si="2"/>
        <v>377.4409395056671</v>
      </c>
      <c r="O142" s="176">
        <f>SUM(O143)</f>
        <v>1498</v>
      </c>
      <c r="P142" s="177">
        <v>5.7</v>
      </c>
    </row>
    <row r="143" spans="1:16" ht="15" customHeight="1">
      <c r="A143" s="584" t="s">
        <v>796</v>
      </c>
      <c r="B143" s="584"/>
      <c r="C143" s="584"/>
      <c r="E143" s="583" t="s">
        <v>78</v>
      </c>
      <c r="F143" s="584"/>
      <c r="G143" s="166"/>
      <c r="H143" s="168">
        <v>73.23</v>
      </c>
      <c r="I143" s="92">
        <v>10124</v>
      </c>
      <c r="J143" s="229"/>
      <c r="K143" s="92">
        <f>SUM(L143:M143)</f>
        <v>27640</v>
      </c>
      <c r="L143" s="229">
        <v>13247</v>
      </c>
      <c r="M143" s="229">
        <v>14393</v>
      </c>
      <c r="N143" s="228">
        <f t="shared" si="2"/>
        <v>377.4409395056671</v>
      </c>
      <c r="O143" s="229">
        <v>1498</v>
      </c>
      <c r="P143" s="230">
        <v>5.7</v>
      </c>
    </row>
    <row r="144" spans="5:14" ht="15" customHeight="1">
      <c r="E144" s="258"/>
      <c r="F144" s="178"/>
      <c r="G144" s="178"/>
      <c r="H144" s="188"/>
      <c r="I144" s="178"/>
      <c r="N144" s="175">
        <f t="shared" si="2"/>
      </c>
    </row>
    <row r="145" spans="1:16" s="164" customFormat="1" ht="15" customHeight="1">
      <c r="A145" s="595" t="s">
        <v>797</v>
      </c>
      <c r="B145" s="595"/>
      <c r="C145" s="595"/>
      <c r="E145" s="222"/>
      <c r="F145" s="223"/>
      <c r="G145" s="170"/>
      <c r="H145" s="225" t="s">
        <v>852</v>
      </c>
      <c r="I145" s="195">
        <f>SUM(I146:I147)</f>
        <v>9965</v>
      </c>
      <c r="J145" s="176"/>
      <c r="K145" s="195">
        <f>SUM(L145:M145)</f>
        <v>29384</v>
      </c>
      <c r="L145" s="176">
        <f>SUM(L146:L147)</f>
        <v>13965</v>
      </c>
      <c r="M145" s="176">
        <f>SUM(M146:M147)</f>
        <v>15419</v>
      </c>
      <c r="N145" s="175">
        <v>52.7</v>
      </c>
      <c r="O145" s="176">
        <f>SUM(O146:O147)</f>
        <v>-1170</v>
      </c>
      <c r="P145" s="177">
        <v>-3.8</v>
      </c>
    </row>
    <row r="146" spans="1:16" ht="15" customHeight="1">
      <c r="A146" s="584" t="s">
        <v>798</v>
      </c>
      <c r="B146" s="584"/>
      <c r="C146" s="584"/>
      <c r="D146" s="178"/>
      <c r="E146" s="583" t="s">
        <v>104</v>
      </c>
      <c r="F146" s="584"/>
      <c r="G146" s="166"/>
      <c r="H146" s="168" t="s">
        <v>856</v>
      </c>
      <c r="I146" s="92">
        <v>3638</v>
      </c>
      <c r="J146" s="92"/>
      <c r="K146" s="92">
        <f>SUM(L146:M146)</f>
        <v>11108</v>
      </c>
      <c r="L146" s="92">
        <v>5234</v>
      </c>
      <c r="M146" s="92">
        <v>5874</v>
      </c>
      <c r="N146" s="228">
        <v>40.9</v>
      </c>
      <c r="O146" s="92">
        <v>-458</v>
      </c>
      <c r="P146" s="198">
        <v>-4</v>
      </c>
    </row>
    <row r="147" spans="1:19" ht="15" customHeight="1" thickBot="1">
      <c r="A147" s="597" t="s">
        <v>799</v>
      </c>
      <c r="B147" s="597"/>
      <c r="C147" s="597"/>
      <c r="D147" s="189"/>
      <c r="E147" s="596" t="s">
        <v>105</v>
      </c>
      <c r="F147" s="597"/>
      <c r="G147" s="233"/>
      <c r="H147" s="179">
        <v>286.44</v>
      </c>
      <c r="I147" s="141">
        <v>6327</v>
      </c>
      <c r="J147" s="141"/>
      <c r="K147" s="141">
        <f>SUM(L147:M147)</f>
        <v>18276</v>
      </c>
      <c r="L147" s="141">
        <v>8731</v>
      </c>
      <c r="M147" s="141">
        <v>9545</v>
      </c>
      <c r="N147" s="228">
        <f t="shared" si="2"/>
        <v>63.803937997486386</v>
      </c>
      <c r="O147" s="141">
        <v>-712</v>
      </c>
      <c r="P147" s="235">
        <v>-3.7</v>
      </c>
      <c r="Q147" s="178"/>
      <c r="R147" s="178"/>
      <c r="S147" s="178"/>
    </row>
    <row r="148" spans="2:19" ht="15.75" customHeight="1"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59" t="s">
        <v>800</v>
      </c>
      <c r="Q148" s="236"/>
      <c r="R148" s="236"/>
      <c r="S148" s="236"/>
    </row>
    <row r="149" spans="2:19" ht="15.75" customHeight="1"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P149" s="204" t="s">
        <v>772</v>
      </c>
      <c r="Q149" s="238"/>
      <c r="R149" s="178"/>
      <c r="S149" s="205"/>
    </row>
    <row r="150" spans="1:15" ht="15.75" customHeight="1">
      <c r="A150" s="318" t="s">
        <v>803</v>
      </c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</row>
    <row r="151" spans="1:15" ht="15.75" customHeight="1">
      <c r="A151" s="315" t="s">
        <v>804</v>
      </c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</row>
    <row r="152" spans="2:14" ht="15.75" customHeight="1">
      <c r="B152" s="635" t="s">
        <v>863</v>
      </c>
      <c r="C152" s="635"/>
      <c r="D152" s="635"/>
      <c r="E152" s="635"/>
      <c r="F152" s="635"/>
      <c r="G152" s="635"/>
      <c r="H152" s="635"/>
      <c r="I152" s="635"/>
      <c r="J152" s="635"/>
      <c r="K152" s="635"/>
      <c r="L152" s="635"/>
      <c r="M152" s="635"/>
      <c r="N152" s="635"/>
    </row>
  </sheetData>
  <sheetProtection/>
  <mergeCells count="226">
    <mergeCell ref="A138:C138"/>
    <mergeCell ref="A139:C139"/>
    <mergeCell ref="A140:C140"/>
    <mergeCell ref="A147:C147"/>
    <mergeCell ref="A142:C142"/>
    <mergeCell ref="A143:C143"/>
    <mergeCell ref="A146:C146"/>
    <mergeCell ref="A145:C145"/>
    <mergeCell ref="A4:I4"/>
    <mergeCell ref="B5:I5"/>
    <mergeCell ref="H48:H49"/>
    <mergeCell ref="C10:I10"/>
    <mergeCell ref="C17:I17"/>
    <mergeCell ref="A48:F48"/>
    <mergeCell ref="K36:L36"/>
    <mergeCell ref="K9:L9"/>
    <mergeCell ref="A100:C100"/>
    <mergeCell ref="A106:C106"/>
    <mergeCell ref="A98:C98"/>
    <mergeCell ref="A116:C116"/>
    <mergeCell ref="C6:I6"/>
    <mergeCell ref="C7:I7"/>
    <mergeCell ref="C8:I8"/>
    <mergeCell ref="C9:I9"/>
    <mergeCell ref="K32:L32"/>
    <mergeCell ref="C23:I23"/>
    <mergeCell ref="C31:I31"/>
    <mergeCell ref="A135:C135"/>
    <mergeCell ref="A136:C136"/>
    <mergeCell ref="A57:C57"/>
    <mergeCell ref="A83:C83"/>
    <mergeCell ref="A94:C94"/>
    <mergeCell ref="J45:K45"/>
    <mergeCell ref="O31:P31"/>
    <mergeCell ref="O20:P20"/>
    <mergeCell ref="O36:P36"/>
    <mergeCell ref="O35:P35"/>
    <mergeCell ref="O22:P22"/>
    <mergeCell ref="B152:N152"/>
    <mergeCell ref="A59:C59"/>
    <mergeCell ref="E62:F62"/>
    <mergeCell ref="A52:C52"/>
    <mergeCell ref="A66:C66"/>
    <mergeCell ref="M36:N36"/>
    <mergeCell ref="M35:N35"/>
    <mergeCell ref="M34:N34"/>
    <mergeCell ref="M25:N25"/>
    <mergeCell ref="M27:N27"/>
    <mergeCell ref="O34:P34"/>
    <mergeCell ref="O25:P25"/>
    <mergeCell ref="O32:P32"/>
    <mergeCell ref="O28:P28"/>
    <mergeCell ref="O29:P29"/>
    <mergeCell ref="O24:P24"/>
    <mergeCell ref="O27:P27"/>
    <mergeCell ref="M22:N22"/>
    <mergeCell ref="O23:P23"/>
    <mergeCell ref="O2:P2"/>
    <mergeCell ref="O13:P13"/>
    <mergeCell ref="M13:N13"/>
    <mergeCell ref="M14:N14"/>
    <mergeCell ref="M12:N12"/>
    <mergeCell ref="O3:P3"/>
    <mergeCell ref="O5:P5"/>
    <mergeCell ref="O8:P8"/>
    <mergeCell ref="O9:P9"/>
    <mergeCell ref="O10:P10"/>
    <mergeCell ref="O16:P16"/>
    <mergeCell ref="O14:P14"/>
    <mergeCell ref="O6:P6"/>
    <mergeCell ref="O4:P4"/>
    <mergeCell ref="O7:P7"/>
    <mergeCell ref="O17:P17"/>
    <mergeCell ref="O19:P19"/>
    <mergeCell ref="K20:L20"/>
    <mergeCell ref="K16:L16"/>
    <mergeCell ref="K17:L17"/>
    <mergeCell ref="M16:N16"/>
    <mergeCell ref="M17:N17"/>
    <mergeCell ref="M19:N19"/>
    <mergeCell ref="M20:N20"/>
    <mergeCell ref="M4:N4"/>
    <mergeCell ref="M5:N5"/>
    <mergeCell ref="M6:N6"/>
    <mergeCell ref="M7:N7"/>
    <mergeCell ref="M8:N8"/>
    <mergeCell ref="M9:N9"/>
    <mergeCell ref="K35:L35"/>
    <mergeCell ref="K23:L23"/>
    <mergeCell ref="M29:N29"/>
    <mergeCell ref="K29:L29"/>
    <mergeCell ref="K31:L31"/>
    <mergeCell ref="M24:N24"/>
    <mergeCell ref="M31:N31"/>
    <mergeCell ref="M28:N28"/>
    <mergeCell ref="K34:L34"/>
    <mergeCell ref="M23:N23"/>
    <mergeCell ref="A3:I3"/>
    <mergeCell ref="K19:L19"/>
    <mergeCell ref="K4:L4"/>
    <mergeCell ref="C11:I11"/>
    <mergeCell ref="K5:L5"/>
    <mergeCell ref="K6:L6"/>
    <mergeCell ref="K10:L10"/>
    <mergeCell ref="K12:L12"/>
    <mergeCell ref="K13:L13"/>
    <mergeCell ref="K14:L14"/>
    <mergeCell ref="K3:L3"/>
    <mergeCell ref="M3:N3"/>
    <mergeCell ref="K27:L27"/>
    <mergeCell ref="K28:L28"/>
    <mergeCell ref="M32:N32"/>
    <mergeCell ref="K7:L7"/>
    <mergeCell ref="K8:L8"/>
    <mergeCell ref="K24:L24"/>
    <mergeCell ref="K25:L25"/>
    <mergeCell ref="M10:N10"/>
    <mergeCell ref="O12:P12"/>
    <mergeCell ref="K22:L22"/>
    <mergeCell ref="C34:I34"/>
    <mergeCell ref="E50:F50"/>
    <mergeCell ref="C22:I22"/>
    <mergeCell ref="C19:I19"/>
    <mergeCell ref="C20:I20"/>
    <mergeCell ref="C27:I27"/>
    <mergeCell ref="I48:I49"/>
    <mergeCell ref="C29:I29"/>
    <mergeCell ref="A50:C50"/>
    <mergeCell ref="C32:I32"/>
    <mergeCell ref="C36:I36"/>
    <mergeCell ref="C35:I35"/>
    <mergeCell ref="C24:I24"/>
    <mergeCell ref="C25:I25"/>
    <mergeCell ref="C28:I28"/>
    <mergeCell ref="C12:I12"/>
    <mergeCell ref="C13:I13"/>
    <mergeCell ref="C14:I14"/>
    <mergeCell ref="C16:I16"/>
    <mergeCell ref="H45:H47"/>
    <mergeCell ref="I45:I47"/>
    <mergeCell ref="A45:G47"/>
    <mergeCell ref="M78:M79"/>
    <mergeCell ref="E61:F61"/>
    <mergeCell ref="E57:F57"/>
    <mergeCell ref="E60:F60"/>
    <mergeCell ref="L78:L79"/>
    <mergeCell ref="H77:H79"/>
    <mergeCell ref="I77:I79"/>
    <mergeCell ref="E71:F71"/>
    <mergeCell ref="E72:F72"/>
    <mergeCell ref="E53:F53"/>
    <mergeCell ref="E54:F54"/>
    <mergeCell ref="E55:F55"/>
    <mergeCell ref="E63:F63"/>
    <mergeCell ref="E85:F85"/>
    <mergeCell ref="E69:F69"/>
    <mergeCell ref="E70:F70"/>
    <mergeCell ref="E64:F64"/>
    <mergeCell ref="E67:F67"/>
    <mergeCell ref="E68:F68"/>
    <mergeCell ref="E84:F84"/>
    <mergeCell ref="A77:G79"/>
    <mergeCell ref="A80:C81"/>
    <mergeCell ref="E80:F81"/>
    <mergeCell ref="A111:C111"/>
    <mergeCell ref="E86:F86"/>
    <mergeCell ref="E87:F87"/>
    <mergeCell ref="E88:F88"/>
    <mergeCell ref="E89:F89"/>
    <mergeCell ref="E90:F90"/>
    <mergeCell ref="E91:F91"/>
    <mergeCell ref="E92:F92"/>
    <mergeCell ref="E95:F95"/>
    <mergeCell ref="E96:F96"/>
    <mergeCell ref="E114:F114"/>
    <mergeCell ref="E101:F101"/>
    <mergeCell ref="E102:F102"/>
    <mergeCell ref="E104:F104"/>
    <mergeCell ref="E107:F107"/>
    <mergeCell ref="E108:F108"/>
    <mergeCell ref="E109:F109"/>
    <mergeCell ref="E98:F98"/>
    <mergeCell ref="E112:F112"/>
    <mergeCell ref="E113:F113"/>
    <mergeCell ref="E119:F119"/>
    <mergeCell ref="E103:F103"/>
    <mergeCell ref="E127:F127"/>
    <mergeCell ref="E117:F117"/>
    <mergeCell ref="E118:F118"/>
    <mergeCell ref="E139:F139"/>
    <mergeCell ref="E138:F138"/>
    <mergeCell ref="A121:C121"/>
    <mergeCell ref="E122:F122"/>
    <mergeCell ref="E123:F123"/>
    <mergeCell ref="E126:F126"/>
    <mergeCell ref="E124:F124"/>
    <mergeCell ref="E125:F125"/>
    <mergeCell ref="A130:C130"/>
    <mergeCell ref="A137:C137"/>
    <mergeCell ref="E128:F128"/>
    <mergeCell ref="E147:F147"/>
    <mergeCell ref="E140:F140"/>
    <mergeCell ref="E143:F143"/>
    <mergeCell ref="E131:F131"/>
    <mergeCell ref="E146:F146"/>
    <mergeCell ref="E137:F137"/>
    <mergeCell ref="E132:F132"/>
    <mergeCell ref="E133:F133"/>
    <mergeCell ref="E136:F136"/>
    <mergeCell ref="A1:P1"/>
    <mergeCell ref="A43:P43"/>
    <mergeCell ref="J77:K77"/>
    <mergeCell ref="J78:K79"/>
    <mergeCell ref="O48:O49"/>
    <mergeCell ref="P48:P49"/>
    <mergeCell ref="E75:P75"/>
    <mergeCell ref="O76:P76"/>
    <mergeCell ref="K48:K49"/>
    <mergeCell ref="O37:P37"/>
    <mergeCell ref="J46:K47"/>
    <mergeCell ref="L46:L47"/>
    <mergeCell ref="O38:P38"/>
    <mergeCell ref="L48:L49"/>
    <mergeCell ref="M48:M49"/>
    <mergeCell ref="N48:N49"/>
    <mergeCell ref="M46:M47"/>
  </mergeCells>
  <printOptions horizontalCentered="1"/>
  <pageMargins left="0.2" right="0.27" top="0.48" bottom="0.3937007874015748" header="0.36" footer="0.16"/>
  <pageSetup horizontalDpi="300" verticalDpi="300" orientation="portrait" paperSize="9" scale="73" r:id="rId1"/>
  <rowBreaks count="1" manualBreakCount="1">
    <brk id="7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PageLayoutView="0" workbookViewId="0" topLeftCell="A1">
      <selection activeCell="A1" sqref="A1:L1"/>
    </sheetView>
  </sheetViews>
  <sheetFormatPr defaultColWidth="9.00390625" defaultRowHeight="18" customHeight="1"/>
  <cols>
    <col min="1" max="1" width="2.50390625" style="25" customWidth="1"/>
    <col min="2" max="3" width="5.625" style="25" customWidth="1"/>
    <col min="4" max="6" width="10.625" style="25" customWidth="1"/>
    <col min="7" max="7" width="2.50390625" style="25" customWidth="1"/>
    <col min="8" max="9" width="5.625" style="25" customWidth="1"/>
    <col min="10" max="12" width="10.625" style="25" customWidth="1"/>
    <col min="13" max="13" width="2.50390625" style="25" customWidth="1"/>
    <col min="14" max="14" width="5.625" style="25" customWidth="1"/>
    <col min="15" max="15" width="5.75390625" style="25" customWidth="1"/>
    <col min="16" max="18" width="10.625" style="25" customWidth="1"/>
    <col min="19" max="19" width="2.50390625" style="25" customWidth="1"/>
    <col min="20" max="21" width="5.625" style="25" customWidth="1"/>
    <col min="22" max="24" width="10.625" style="25" customWidth="1"/>
    <col min="25" max="16384" width="9.00390625" style="25" customWidth="1"/>
  </cols>
  <sheetData>
    <row r="1" spans="1:24" s="154" customFormat="1" ht="24.75" customHeight="1">
      <c r="A1" s="662" t="s">
        <v>941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4" t="s">
        <v>620</v>
      </c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</row>
    <row r="2" spans="1:24" ht="19.5" customHeight="1" thickBot="1">
      <c r="A2" s="23"/>
      <c r="B2" s="23"/>
      <c r="C2" s="23"/>
      <c r="D2" s="23"/>
      <c r="E2" s="23"/>
      <c r="F2" s="23"/>
      <c r="G2" s="23"/>
      <c r="H2" s="23"/>
      <c r="I2" s="23"/>
      <c r="J2" s="41"/>
      <c r="K2" s="41"/>
      <c r="L2" s="23"/>
      <c r="M2" s="42"/>
      <c r="N2" s="42"/>
      <c r="O2" s="42"/>
      <c r="P2" s="23"/>
      <c r="Q2" s="23"/>
      <c r="R2" s="23"/>
      <c r="S2" s="23"/>
      <c r="T2" s="23"/>
      <c r="U2" s="23"/>
      <c r="V2" s="23"/>
      <c r="W2" s="23"/>
      <c r="X2" s="6" t="s">
        <v>187</v>
      </c>
    </row>
    <row r="3" spans="1:24" ht="19.5" customHeight="1">
      <c r="A3" s="666" t="s">
        <v>618</v>
      </c>
      <c r="B3" s="654"/>
      <c r="C3" s="655"/>
      <c r="D3" s="43" t="s">
        <v>4</v>
      </c>
      <c r="E3" s="43" t="s">
        <v>5</v>
      </c>
      <c r="F3" s="44" t="s">
        <v>6</v>
      </c>
      <c r="G3" s="653" t="s">
        <v>618</v>
      </c>
      <c r="H3" s="654"/>
      <c r="I3" s="655"/>
      <c r="J3" s="43" t="s">
        <v>4</v>
      </c>
      <c r="K3" s="43" t="s">
        <v>5</v>
      </c>
      <c r="L3" s="449" t="s">
        <v>6</v>
      </c>
      <c r="M3" s="656" t="s">
        <v>618</v>
      </c>
      <c r="N3" s="654"/>
      <c r="O3" s="655"/>
      <c r="P3" s="43" t="s">
        <v>4</v>
      </c>
      <c r="Q3" s="43" t="s">
        <v>5</v>
      </c>
      <c r="R3" s="44" t="s">
        <v>6</v>
      </c>
      <c r="S3" s="653" t="s">
        <v>618</v>
      </c>
      <c r="T3" s="654"/>
      <c r="U3" s="655"/>
      <c r="V3" s="43" t="s">
        <v>4</v>
      </c>
      <c r="W3" s="43" t="s">
        <v>5</v>
      </c>
      <c r="X3" s="45" t="s">
        <v>6</v>
      </c>
    </row>
    <row r="4" spans="1:24" ht="18" customHeight="1">
      <c r="A4" s="667" t="s">
        <v>619</v>
      </c>
      <c r="B4" s="668"/>
      <c r="C4" s="669"/>
      <c r="D4" s="142">
        <f>IF((SUM(D6,D13,D20,D27,D34,D41,J9,J16,J23,J30,J37,P4,P11,P18,P25,P32,P39,V7,V14,V21,V28:V29))=(SUM(E4:F4)),(SUM(D6,D13,D20,D27,D34,D41,J9,J16,J23,J30,J37,P4,P11,P18,P25,P32,P39,V7,V14,V21,V28:V29)),"数値が違う")</f>
        <v>126959</v>
      </c>
      <c r="E4" s="142">
        <f>SUM(E6,E13,E20,E27,E34,E41,K9,K16,K23,K30,K37,Q4,Q11,Q18,Q25,Q32,Q39,W7,W14,W21,W28:W29)</f>
        <v>57392</v>
      </c>
      <c r="F4" s="142">
        <f>SUM(F6,F13,F20,F27,F34,F41,L9,L16,L23,L30,L37,R4,R11,R18,R25,R32,R39,X7,X14,X21,X28:X29)</f>
        <v>69567</v>
      </c>
      <c r="G4" s="47"/>
      <c r="H4" s="54" t="s">
        <v>134</v>
      </c>
      <c r="I4" s="49"/>
      <c r="J4" s="50">
        <f>SUM(K4:L4)</f>
        <v>1407</v>
      </c>
      <c r="K4" s="51">
        <v>671</v>
      </c>
      <c r="L4" s="52">
        <v>736</v>
      </c>
      <c r="N4" s="670" t="s">
        <v>188</v>
      </c>
      <c r="O4" s="671"/>
      <c r="P4" s="143">
        <f>IF((SUM(P5:P9))=(SUM(Q4:R4)),(SUM(P5:P9)),"数値が違う")</f>
        <v>10637</v>
      </c>
      <c r="Q4" s="144">
        <f>SUM(Q5:Q9)</f>
        <v>4761</v>
      </c>
      <c r="R4" s="144">
        <f>SUM(R5:R9)</f>
        <v>5876</v>
      </c>
      <c r="S4" s="47"/>
      <c r="T4" s="54" t="s">
        <v>189</v>
      </c>
      <c r="U4" s="49"/>
      <c r="V4" s="50">
        <f>SUM(W4:X4)</f>
        <v>879</v>
      </c>
      <c r="W4" s="51">
        <v>253</v>
      </c>
      <c r="X4" s="52">
        <v>626</v>
      </c>
    </row>
    <row r="5" spans="1:24" ht="18" customHeight="1">
      <c r="A5" s="23"/>
      <c r="B5" s="23"/>
      <c r="C5" s="23"/>
      <c r="D5" s="50"/>
      <c r="E5" s="51"/>
      <c r="F5" s="51"/>
      <c r="G5" s="47"/>
      <c r="H5" s="54" t="s">
        <v>135</v>
      </c>
      <c r="I5" s="49"/>
      <c r="J5" s="50">
        <f>SUM(K5:L5)</f>
        <v>1413</v>
      </c>
      <c r="K5" s="51">
        <v>692</v>
      </c>
      <c r="L5" s="51">
        <v>721</v>
      </c>
      <c r="M5" s="48"/>
      <c r="N5" s="54" t="s">
        <v>190</v>
      </c>
      <c r="O5" s="48"/>
      <c r="P5" s="50">
        <f>SUM(Q5:R5)</f>
        <v>2058</v>
      </c>
      <c r="Q5" s="51">
        <v>912</v>
      </c>
      <c r="R5" s="51">
        <v>1146</v>
      </c>
      <c r="S5" s="47"/>
      <c r="T5" s="54" t="s">
        <v>191</v>
      </c>
      <c r="U5" s="49"/>
      <c r="V5" s="50">
        <f>SUM(W5:X5)</f>
        <v>704</v>
      </c>
      <c r="W5" s="51">
        <v>229</v>
      </c>
      <c r="X5" s="51">
        <v>475</v>
      </c>
    </row>
    <row r="6" spans="2:24" ht="18" customHeight="1">
      <c r="B6" s="646" t="s">
        <v>136</v>
      </c>
      <c r="C6" s="647"/>
      <c r="D6" s="143">
        <f>IF((SUM(D7:D11))=(SUM(E6:F6)),(SUM(D7:D11)),"数値が違う")</f>
        <v>4751</v>
      </c>
      <c r="E6" s="144">
        <f>SUM(E7:E11)</f>
        <v>2470</v>
      </c>
      <c r="F6" s="144">
        <f>SUM(F7:F11)</f>
        <v>2281</v>
      </c>
      <c r="G6" s="47"/>
      <c r="H6" s="54" t="s">
        <v>137</v>
      </c>
      <c r="I6" s="49"/>
      <c r="J6" s="50">
        <f>SUM(K6:L6)</f>
        <v>1547</v>
      </c>
      <c r="K6" s="51">
        <v>730</v>
      </c>
      <c r="L6" s="51">
        <v>817</v>
      </c>
      <c r="M6" s="48"/>
      <c r="N6" s="54" t="s">
        <v>192</v>
      </c>
      <c r="O6" s="48"/>
      <c r="P6" s="50">
        <f>SUM(Q6:R6)</f>
        <v>2403</v>
      </c>
      <c r="Q6" s="51">
        <v>1082</v>
      </c>
      <c r="R6" s="51">
        <v>1321</v>
      </c>
      <c r="S6" s="47"/>
      <c r="T6" s="54"/>
      <c r="U6" s="49"/>
      <c r="V6" s="50"/>
      <c r="W6" s="51"/>
      <c r="X6" s="51"/>
    </row>
    <row r="7" spans="1:24" ht="18" customHeight="1">
      <c r="A7" s="48"/>
      <c r="B7" s="54" t="s">
        <v>138</v>
      </c>
      <c r="C7" s="48"/>
      <c r="D7" s="50">
        <f>SUM(E7:F7)</f>
        <v>960</v>
      </c>
      <c r="E7" s="51">
        <v>518</v>
      </c>
      <c r="F7" s="51">
        <v>442</v>
      </c>
      <c r="G7" s="47"/>
      <c r="H7" s="54" t="s">
        <v>139</v>
      </c>
      <c r="I7" s="49"/>
      <c r="J7" s="50">
        <f>SUM(K7:L7)</f>
        <v>1576</v>
      </c>
      <c r="K7" s="51">
        <v>740</v>
      </c>
      <c r="L7" s="51">
        <v>836</v>
      </c>
      <c r="M7" s="48"/>
      <c r="N7" s="54" t="s">
        <v>193</v>
      </c>
      <c r="O7" s="48"/>
      <c r="P7" s="50">
        <f>SUM(Q7:R7)</f>
        <v>2386</v>
      </c>
      <c r="Q7" s="51">
        <v>1083</v>
      </c>
      <c r="R7" s="51">
        <v>1303</v>
      </c>
      <c r="S7" s="145"/>
      <c r="T7" s="657" t="s">
        <v>194</v>
      </c>
      <c r="U7" s="658"/>
      <c r="V7" s="143">
        <f>IF((SUM(V8:V12))=(SUM(W7:X7)),(SUM(V8:V12)),"数値が違う")</f>
        <v>2389</v>
      </c>
      <c r="W7" s="144">
        <f>SUM(W8:W12)</f>
        <v>724</v>
      </c>
      <c r="X7" s="144">
        <f>SUM(X8:X12)</f>
        <v>1665</v>
      </c>
    </row>
    <row r="8" spans="1:24" ht="18" customHeight="1">
      <c r="A8" s="48"/>
      <c r="B8" s="54" t="s">
        <v>46</v>
      </c>
      <c r="C8" s="48"/>
      <c r="D8" s="50">
        <f>SUM(E8:F8)</f>
        <v>901</v>
      </c>
      <c r="E8" s="51">
        <v>479</v>
      </c>
      <c r="F8" s="51">
        <v>422</v>
      </c>
      <c r="G8" s="47"/>
      <c r="H8" s="48"/>
      <c r="I8" s="49"/>
      <c r="J8" s="50"/>
      <c r="K8" s="51"/>
      <c r="L8" s="51"/>
      <c r="M8" s="48"/>
      <c r="N8" s="54" t="s">
        <v>195</v>
      </c>
      <c r="O8" s="48"/>
      <c r="P8" s="50">
        <f>SUM(Q8:R8)</f>
        <v>2271</v>
      </c>
      <c r="Q8" s="51">
        <v>1022</v>
      </c>
      <c r="R8" s="51">
        <v>1249</v>
      </c>
      <c r="S8" s="146"/>
      <c r="T8" s="54" t="s">
        <v>196</v>
      </c>
      <c r="U8" s="49"/>
      <c r="V8" s="50">
        <f>SUM(W8:X8)</f>
        <v>716</v>
      </c>
      <c r="W8" s="51">
        <v>222</v>
      </c>
      <c r="X8" s="51">
        <v>494</v>
      </c>
    </row>
    <row r="9" spans="1:24" ht="18" customHeight="1">
      <c r="A9" s="48"/>
      <c r="B9" s="54" t="s">
        <v>47</v>
      </c>
      <c r="C9" s="48"/>
      <c r="D9" s="50">
        <f>SUM(E9:F9)</f>
        <v>938</v>
      </c>
      <c r="E9" s="51">
        <v>457</v>
      </c>
      <c r="F9" s="51">
        <v>481</v>
      </c>
      <c r="G9" s="145"/>
      <c r="H9" s="657" t="s">
        <v>140</v>
      </c>
      <c r="I9" s="647"/>
      <c r="J9" s="143">
        <f>IF((SUM(J10:J14))=(SUM(K9:L9)),(SUM(J10:J14)),"数値が違う")</f>
        <v>7848</v>
      </c>
      <c r="K9" s="144">
        <f>SUM(K10:K14)</f>
        <v>3724</v>
      </c>
      <c r="L9" s="144">
        <f>SUM(L10:L14)</f>
        <v>4124</v>
      </c>
      <c r="M9" s="48"/>
      <c r="N9" s="54" t="s">
        <v>197</v>
      </c>
      <c r="O9" s="48"/>
      <c r="P9" s="50">
        <f>SUM(Q9:R9)</f>
        <v>1519</v>
      </c>
      <c r="Q9" s="51">
        <v>662</v>
      </c>
      <c r="R9" s="51">
        <v>857</v>
      </c>
      <c r="S9" s="146"/>
      <c r="T9" s="54" t="s">
        <v>198</v>
      </c>
      <c r="U9" s="49"/>
      <c r="V9" s="50">
        <f>SUM(W9:X9)</f>
        <v>475</v>
      </c>
      <c r="W9" s="51">
        <v>158</v>
      </c>
      <c r="X9" s="51">
        <v>317</v>
      </c>
    </row>
    <row r="10" spans="1:24" ht="18" customHeight="1">
      <c r="A10" s="48"/>
      <c r="B10" s="54" t="s">
        <v>48</v>
      </c>
      <c r="C10" s="48"/>
      <c r="D10" s="50">
        <f>SUM(E10:F10)</f>
        <v>985</v>
      </c>
      <c r="E10" s="51">
        <v>514</v>
      </c>
      <c r="F10" s="51">
        <v>471</v>
      </c>
      <c r="G10" s="146"/>
      <c r="H10" s="54" t="s">
        <v>141</v>
      </c>
      <c r="I10" s="49"/>
      <c r="J10" s="50">
        <f>SUM(K10:L10)</f>
        <v>1570</v>
      </c>
      <c r="K10" s="51">
        <v>751</v>
      </c>
      <c r="L10" s="51">
        <v>819</v>
      </c>
      <c r="M10" s="48"/>
      <c r="N10" s="54"/>
      <c r="O10" s="48"/>
      <c r="P10" s="50"/>
      <c r="Q10" s="51"/>
      <c r="R10" s="51"/>
      <c r="S10" s="146"/>
      <c r="T10" s="54" t="s">
        <v>199</v>
      </c>
      <c r="U10" s="49"/>
      <c r="V10" s="50">
        <f>SUM(W10:X10)</f>
        <v>485</v>
      </c>
      <c r="W10" s="51">
        <v>130</v>
      </c>
      <c r="X10" s="51">
        <v>355</v>
      </c>
    </row>
    <row r="11" spans="1:24" ht="18" customHeight="1">
      <c r="A11" s="48"/>
      <c r="B11" s="54" t="s">
        <v>49</v>
      </c>
      <c r="C11" s="55"/>
      <c r="D11" s="50">
        <f>SUM(E11:F11)</f>
        <v>967</v>
      </c>
      <c r="E11" s="51">
        <v>502</v>
      </c>
      <c r="F11" s="51">
        <v>465</v>
      </c>
      <c r="G11" s="146"/>
      <c r="H11" s="54" t="s">
        <v>142</v>
      </c>
      <c r="I11" s="49"/>
      <c r="J11" s="50">
        <f>SUM(K11:L11)</f>
        <v>1594</v>
      </c>
      <c r="K11" s="51">
        <v>795</v>
      </c>
      <c r="L11" s="51">
        <v>799</v>
      </c>
      <c r="N11" s="646" t="s">
        <v>200</v>
      </c>
      <c r="O11" s="658"/>
      <c r="P11" s="143">
        <f>IF((SUM(P12:P16))=(SUM(Q11:R11)),(SUM(P12:P16)),"数値が違う")</f>
        <v>9259</v>
      </c>
      <c r="Q11" s="144">
        <f>SUM(Q12:Q16)</f>
        <v>4047</v>
      </c>
      <c r="R11" s="144">
        <f>SUM(R12:R16)</f>
        <v>5212</v>
      </c>
      <c r="S11" s="146"/>
      <c r="T11" s="54" t="s">
        <v>201</v>
      </c>
      <c r="U11" s="49"/>
      <c r="V11" s="50">
        <f>SUM(W11:X11)</f>
        <v>373</v>
      </c>
      <c r="W11" s="51">
        <v>116</v>
      </c>
      <c r="X11" s="51">
        <v>257</v>
      </c>
    </row>
    <row r="12" spans="1:24" ht="18" customHeight="1">
      <c r="A12" s="48"/>
      <c r="B12" s="54"/>
      <c r="C12" s="55"/>
      <c r="D12" s="23"/>
      <c r="E12" s="23"/>
      <c r="F12" s="51"/>
      <c r="G12" s="146"/>
      <c r="H12" s="54" t="s">
        <v>143</v>
      </c>
      <c r="I12" s="49"/>
      <c r="J12" s="50">
        <f>SUM(K12:L12)</f>
        <v>1594</v>
      </c>
      <c r="K12" s="51">
        <v>736</v>
      </c>
      <c r="L12" s="51">
        <v>858</v>
      </c>
      <c r="M12" s="48"/>
      <c r="N12" s="54" t="s">
        <v>202</v>
      </c>
      <c r="O12" s="48"/>
      <c r="P12" s="50">
        <f>SUM(Q12:R12)</f>
        <v>1657</v>
      </c>
      <c r="Q12" s="51">
        <v>742</v>
      </c>
      <c r="R12" s="51">
        <v>915</v>
      </c>
      <c r="S12" s="146"/>
      <c r="T12" s="54" t="s">
        <v>203</v>
      </c>
      <c r="U12" s="49"/>
      <c r="V12" s="50">
        <f>SUM(W12:X12)</f>
        <v>340</v>
      </c>
      <c r="W12" s="51">
        <v>98</v>
      </c>
      <c r="X12" s="51">
        <v>242</v>
      </c>
    </row>
    <row r="13" spans="2:24" ht="18" customHeight="1">
      <c r="B13" s="646" t="s">
        <v>144</v>
      </c>
      <c r="C13" s="647"/>
      <c r="D13" s="143">
        <f>IF((SUM(D14:D18))=(SUM(E13:F13)),(SUM(D14:D18)),"数値が違う")</f>
        <v>4848</v>
      </c>
      <c r="E13" s="144">
        <f>SUM(E14:E18)</f>
        <v>2506</v>
      </c>
      <c r="F13" s="144">
        <f>SUM(F14:F18)</f>
        <v>2342</v>
      </c>
      <c r="G13" s="146"/>
      <c r="H13" s="54" t="s">
        <v>145</v>
      </c>
      <c r="I13" s="49"/>
      <c r="J13" s="50">
        <f>SUM(K13:L13)</f>
        <v>1598</v>
      </c>
      <c r="K13" s="51">
        <v>739</v>
      </c>
      <c r="L13" s="51">
        <v>859</v>
      </c>
      <c r="M13" s="48"/>
      <c r="N13" s="54" t="s">
        <v>204</v>
      </c>
      <c r="O13" s="48"/>
      <c r="P13" s="50">
        <f>SUM(Q13:R13)</f>
        <v>1972</v>
      </c>
      <c r="Q13" s="51">
        <v>868</v>
      </c>
      <c r="R13" s="51">
        <v>1104</v>
      </c>
      <c r="S13" s="146"/>
      <c r="T13" s="54"/>
      <c r="U13" s="49"/>
      <c r="V13" s="50"/>
      <c r="W13" s="51"/>
      <c r="X13" s="51"/>
    </row>
    <row r="14" spans="1:24" ht="18" customHeight="1">
      <c r="A14" s="48"/>
      <c r="B14" s="54" t="s">
        <v>50</v>
      </c>
      <c r="C14" s="48"/>
      <c r="D14" s="50">
        <f>SUM(E14:F14)</f>
        <v>943</v>
      </c>
      <c r="E14" s="51">
        <v>512</v>
      </c>
      <c r="F14" s="51">
        <v>431</v>
      </c>
      <c r="G14" s="146"/>
      <c r="H14" s="54" t="s">
        <v>146</v>
      </c>
      <c r="I14" s="49"/>
      <c r="J14" s="50">
        <f>SUM(K14:L14)</f>
        <v>1492</v>
      </c>
      <c r="K14" s="51">
        <v>703</v>
      </c>
      <c r="L14" s="51">
        <v>789</v>
      </c>
      <c r="M14" s="48"/>
      <c r="N14" s="54" t="s">
        <v>205</v>
      </c>
      <c r="O14" s="48"/>
      <c r="P14" s="50">
        <f>SUM(Q14:R14)</f>
        <v>1834</v>
      </c>
      <c r="Q14" s="51">
        <v>807</v>
      </c>
      <c r="R14" s="51">
        <v>1027</v>
      </c>
      <c r="S14" s="145"/>
      <c r="T14" s="657" t="s">
        <v>206</v>
      </c>
      <c r="U14" s="658"/>
      <c r="V14" s="143">
        <f>IF((SUM(V15:V19))=(SUM(W14:X14)),(SUM(V15:V19)),"数値が違う")</f>
        <v>1054</v>
      </c>
      <c r="W14" s="144">
        <f>SUM(W15:W19)</f>
        <v>276</v>
      </c>
      <c r="X14" s="144">
        <f>SUM(X15:X19)</f>
        <v>778</v>
      </c>
    </row>
    <row r="15" spans="1:24" ht="18" customHeight="1">
      <c r="A15" s="48"/>
      <c r="B15" s="54" t="s">
        <v>51</v>
      </c>
      <c r="C15" s="48"/>
      <c r="D15" s="50">
        <f>SUM(E15:F15)</f>
        <v>942</v>
      </c>
      <c r="E15" s="51">
        <v>487</v>
      </c>
      <c r="F15" s="51">
        <v>455</v>
      </c>
      <c r="G15" s="146"/>
      <c r="H15" s="54"/>
      <c r="I15" s="49"/>
      <c r="J15" s="50"/>
      <c r="K15" s="51"/>
      <c r="L15" s="51"/>
      <c r="M15" s="48"/>
      <c r="N15" s="54" t="s">
        <v>207</v>
      </c>
      <c r="O15" s="48"/>
      <c r="P15" s="50">
        <f>SUM(Q15:R15)</f>
        <v>1911</v>
      </c>
      <c r="Q15" s="51">
        <v>829</v>
      </c>
      <c r="R15" s="51">
        <v>1082</v>
      </c>
      <c r="S15" s="146"/>
      <c r="T15" s="54" t="s">
        <v>208</v>
      </c>
      <c r="U15" s="49"/>
      <c r="V15" s="50">
        <f>SUM(W15:X15)</f>
        <v>302</v>
      </c>
      <c r="W15" s="51">
        <v>78</v>
      </c>
      <c r="X15" s="51">
        <v>224</v>
      </c>
    </row>
    <row r="16" spans="1:24" ht="18" customHeight="1">
      <c r="A16" s="48"/>
      <c r="B16" s="54" t="s">
        <v>52</v>
      </c>
      <c r="C16" s="48"/>
      <c r="D16" s="50">
        <f>SUM(E16:F16)</f>
        <v>974</v>
      </c>
      <c r="E16" s="51">
        <v>475</v>
      </c>
      <c r="F16" s="51">
        <v>499</v>
      </c>
      <c r="G16" s="145"/>
      <c r="H16" s="657" t="s">
        <v>147</v>
      </c>
      <c r="I16" s="647"/>
      <c r="J16" s="143">
        <f>IF((SUM(J17:J21))=(SUM(K16:L16)),(SUM(J17:J21)),"数値が違う")</f>
        <v>6929</v>
      </c>
      <c r="K16" s="144">
        <f>SUM(K17:K21)</f>
        <v>3257</v>
      </c>
      <c r="L16" s="144">
        <f>SUM(L17:L21)</f>
        <v>3672</v>
      </c>
      <c r="M16" s="48"/>
      <c r="N16" s="54" t="s">
        <v>209</v>
      </c>
      <c r="O16" s="48"/>
      <c r="P16" s="50">
        <f>SUM(Q16:R16)</f>
        <v>1885</v>
      </c>
      <c r="Q16" s="51">
        <v>801</v>
      </c>
      <c r="R16" s="51">
        <v>1084</v>
      </c>
      <c r="S16" s="146"/>
      <c r="T16" s="54" t="s">
        <v>210</v>
      </c>
      <c r="U16" s="49"/>
      <c r="V16" s="50">
        <f>SUM(W16:X16)</f>
        <v>263</v>
      </c>
      <c r="W16" s="51">
        <v>83</v>
      </c>
      <c r="X16" s="51">
        <v>180</v>
      </c>
    </row>
    <row r="17" spans="1:24" ht="18" customHeight="1">
      <c r="A17" s="48"/>
      <c r="B17" s="54" t="s">
        <v>53</v>
      </c>
      <c r="C17" s="48"/>
      <c r="D17" s="50">
        <f>SUM(E17:F17)</f>
        <v>1000</v>
      </c>
      <c r="E17" s="51">
        <v>505</v>
      </c>
      <c r="F17" s="51">
        <v>495</v>
      </c>
      <c r="G17" s="146"/>
      <c r="H17" s="54" t="s">
        <v>148</v>
      </c>
      <c r="I17" s="49"/>
      <c r="J17" s="50">
        <f>SUM(K17:L17)</f>
        <v>1416</v>
      </c>
      <c r="K17" s="51">
        <v>694</v>
      </c>
      <c r="L17" s="51">
        <v>722</v>
      </c>
      <c r="M17" s="48"/>
      <c r="N17" s="54"/>
      <c r="O17" s="48"/>
      <c r="P17" s="56"/>
      <c r="Q17" s="46"/>
      <c r="R17" s="46"/>
      <c r="S17" s="146"/>
      <c r="T17" s="54" t="s">
        <v>211</v>
      </c>
      <c r="U17" s="49"/>
      <c r="V17" s="50">
        <f>SUM(W17:X17)</f>
        <v>203</v>
      </c>
      <c r="W17" s="51">
        <v>50</v>
      </c>
      <c r="X17" s="51">
        <v>153</v>
      </c>
    </row>
    <row r="18" spans="1:24" ht="18" customHeight="1">
      <c r="A18" s="48"/>
      <c r="B18" s="54" t="s">
        <v>42</v>
      </c>
      <c r="C18" s="48"/>
      <c r="D18" s="50">
        <f>SUM(E18:F18)</f>
        <v>989</v>
      </c>
      <c r="E18" s="51">
        <v>527</v>
      </c>
      <c r="F18" s="51">
        <v>462</v>
      </c>
      <c r="G18" s="146"/>
      <c r="H18" s="54" t="s">
        <v>149</v>
      </c>
      <c r="I18" s="49"/>
      <c r="J18" s="50">
        <f>SUM(K18:L18)</f>
        <v>1499</v>
      </c>
      <c r="K18" s="51">
        <v>671</v>
      </c>
      <c r="L18" s="51">
        <v>828</v>
      </c>
      <c r="N18" s="646" t="s">
        <v>212</v>
      </c>
      <c r="O18" s="658"/>
      <c r="P18" s="143">
        <f>IF((SUM(P19:P23))=(SUM(Q18:R18)),(SUM(P19:P23)),"数値が違う")</f>
        <v>8347</v>
      </c>
      <c r="Q18" s="144">
        <f>SUM(Q19:Q23)</f>
        <v>3638</v>
      </c>
      <c r="R18" s="144">
        <f>SUM(R19:R23)</f>
        <v>4709</v>
      </c>
      <c r="S18" s="146"/>
      <c r="T18" s="54" t="s">
        <v>213</v>
      </c>
      <c r="U18" s="49"/>
      <c r="V18" s="50">
        <f>SUM(W18:X18)</f>
        <v>154</v>
      </c>
      <c r="W18" s="51">
        <v>37</v>
      </c>
      <c r="X18" s="51">
        <v>117</v>
      </c>
    </row>
    <row r="19" spans="1:24" ht="18" customHeight="1">
      <c r="A19" s="48"/>
      <c r="B19" s="54"/>
      <c r="C19" s="48"/>
      <c r="D19" s="56"/>
      <c r="E19" s="46"/>
      <c r="F19" s="46"/>
      <c r="G19" s="146"/>
      <c r="H19" s="54" t="s">
        <v>150</v>
      </c>
      <c r="I19" s="49"/>
      <c r="J19" s="50">
        <f>SUM(K19:L19)</f>
        <v>1456</v>
      </c>
      <c r="K19" s="51">
        <v>668</v>
      </c>
      <c r="L19" s="51">
        <v>788</v>
      </c>
      <c r="M19" s="48"/>
      <c r="N19" s="54" t="s">
        <v>214</v>
      </c>
      <c r="O19" s="48"/>
      <c r="P19" s="50">
        <f>SUM(Q19:R19)</f>
        <v>1717</v>
      </c>
      <c r="Q19" s="51">
        <v>770</v>
      </c>
      <c r="R19" s="51">
        <v>947</v>
      </c>
      <c r="S19" s="146"/>
      <c r="T19" s="54" t="s">
        <v>215</v>
      </c>
      <c r="U19" s="49"/>
      <c r="V19" s="50">
        <f>SUM(W19:X19)</f>
        <v>132</v>
      </c>
      <c r="W19" s="51">
        <v>28</v>
      </c>
      <c r="X19" s="51">
        <v>104</v>
      </c>
    </row>
    <row r="20" spans="2:24" ht="18" customHeight="1">
      <c r="B20" s="646" t="s">
        <v>151</v>
      </c>
      <c r="C20" s="647"/>
      <c r="D20" s="143">
        <f>IF((SUM(D21:D25))=(SUM(E20:F20)),(SUM(D21:D25)),"数値が違う")</f>
        <v>5279</v>
      </c>
      <c r="E20" s="144">
        <f>SUM(E21:E25)</f>
        <v>2690</v>
      </c>
      <c r="F20" s="144">
        <f>SUM(F21:F25)</f>
        <v>2589</v>
      </c>
      <c r="G20" s="146"/>
      <c r="H20" s="54" t="s">
        <v>152</v>
      </c>
      <c r="I20" s="49"/>
      <c r="J20" s="50">
        <f>SUM(K20:L20)</f>
        <v>1460</v>
      </c>
      <c r="K20" s="51">
        <v>684</v>
      </c>
      <c r="L20" s="51">
        <v>776</v>
      </c>
      <c r="M20" s="48"/>
      <c r="N20" s="54" t="s">
        <v>216</v>
      </c>
      <c r="O20" s="48"/>
      <c r="P20" s="50">
        <f>SUM(Q20:R20)</f>
        <v>1537</v>
      </c>
      <c r="Q20" s="51">
        <v>688</v>
      </c>
      <c r="R20" s="51">
        <v>849</v>
      </c>
      <c r="S20" s="147"/>
      <c r="T20" s="54"/>
      <c r="U20" s="48"/>
      <c r="V20" s="53"/>
      <c r="W20" s="46"/>
      <c r="X20" s="46"/>
    </row>
    <row r="21" spans="1:24" ht="18" customHeight="1">
      <c r="A21" s="48"/>
      <c r="B21" s="54" t="s">
        <v>43</v>
      </c>
      <c r="C21" s="48"/>
      <c r="D21" s="50">
        <f>SUM(E21:F21)</f>
        <v>1052</v>
      </c>
      <c r="E21" s="51">
        <v>549</v>
      </c>
      <c r="F21" s="51">
        <v>503</v>
      </c>
      <c r="G21" s="146"/>
      <c r="H21" s="54" t="s">
        <v>153</v>
      </c>
      <c r="I21" s="49"/>
      <c r="J21" s="50">
        <f>SUM(K21:L21)</f>
        <v>1098</v>
      </c>
      <c r="K21" s="51">
        <v>540</v>
      </c>
      <c r="L21" s="51">
        <v>558</v>
      </c>
      <c r="M21" s="48"/>
      <c r="N21" s="54" t="s">
        <v>217</v>
      </c>
      <c r="O21" s="48"/>
      <c r="P21" s="50">
        <f>SUM(Q21:R21)</f>
        <v>1597</v>
      </c>
      <c r="Q21" s="51">
        <v>687</v>
      </c>
      <c r="R21" s="51">
        <v>910</v>
      </c>
      <c r="S21" s="145"/>
      <c r="T21" s="657" t="s">
        <v>218</v>
      </c>
      <c r="U21" s="658"/>
      <c r="V21" s="143">
        <f>IF((SUM(V22:V26))=(SUM(W21:X21)),(SUM(V22:V26)),"数値が違う")</f>
        <v>243</v>
      </c>
      <c r="W21" s="144">
        <f>SUM(W22:W26)</f>
        <v>55</v>
      </c>
      <c r="X21" s="144">
        <f>SUM(X22:X26)</f>
        <v>188</v>
      </c>
    </row>
    <row r="22" spans="1:24" ht="18" customHeight="1">
      <c r="A22" s="48"/>
      <c r="B22" s="54" t="s">
        <v>44</v>
      </c>
      <c r="C22" s="48"/>
      <c r="D22" s="50">
        <f>SUM(E22:F22)</f>
        <v>1053</v>
      </c>
      <c r="E22" s="51">
        <v>565</v>
      </c>
      <c r="F22" s="51">
        <v>488</v>
      </c>
      <c r="G22" s="147"/>
      <c r="H22" s="54"/>
      <c r="I22" s="48"/>
      <c r="J22" s="53"/>
      <c r="K22" s="46"/>
      <c r="L22" s="46"/>
      <c r="M22" s="48"/>
      <c r="N22" s="54" t="s">
        <v>219</v>
      </c>
      <c r="O22" s="48"/>
      <c r="P22" s="50">
        <f>SUM(Q22:R22)</f>
        <v>1769</v>
      </c>
      <c r="Q22" s="51">
        <v>763</v>
      </c>
      <c r="R22" s="51">
        <v>1006</v>
      </c>
      <c r="S22" s="146"/>
      <c r="T22" s="54" t="s">
        <v>220</v>
      </c>
      <c r="U22" s="49"/>
      <c r="V22" s="50">
        <f>SUM(W22:X22)</f>
        <v>88</v>
      </c>
      <c r="W22" s="51">
        <v>20</v>
      </c>
      <c r="X22" s="51">
        <v>68</v>
      </c>
    </row>
    <row r="23" spans="1:24" ht="18" customHeight="1">
      <c r="A23" s="48"/>
      <c r="B23" s="54" t="s">
        <v>45</v>
      </c>
      <c r="C23" s="48"/>
      <c r="D23" s="50">
        <f>SUM(E23:F23)</f>
        <v>1036</v>
      </c>
      <c r="E23" s="51">
        <v>547</v>
      </c>
      <c r="F23" s="51">
        <v>489</v>
      </c>
      <c r="G23" s="145"/>
      <c r="H23" s="657" t="s">
        <v>154</v>
      </c>
      <c r="I23" s="647"/>
      <c r="J23" s="143">
        <f>IF((SUM(J24:J28))=(SUM(K23:L23)),(SUM(J24:J28)),"数値が違う")</f>
        <v>6796</v>
      </c>
      <c r="K23" s="144">
        <f>SUM(K24:K28)</f>
        <v>3141</v>
      </c>
      <c r="L23" s="144">
        <f>SUM(L24:L28)</f>
        <v>3655</v>
      </c>
      <c r="M23" s="48"/>
      <c r="N23" s="54" t="s">
        <v>221</v>
      </c>
      <c r="O23" s="48"/>
      <c r="P23" s="50">
        <f>SUM(Q23:R23)</f>
        <v>1727</v>
      </c>
      <c r="Q23" s="51">
        <v>730</v>
      </c>
      <c r="R23" s="51">
        <v>997</v>
      </c>
      <c r="S23" s="146"/>
      <c r="T23" s="54" t="s">
        <v>222</v>
      </c>
      <c r="U23" s="49"/>
      <c r="V23" s="50">
        <f>SUM(W23:X23)</f>
        <v>49</v>
      </c>
      <c r="W23" s="51">
        <v>9</v>
      </c>
      <c r="X23" s="51">
        <v>40</v>
      </c>
    </row>
    <row r="24" spans="1:24" ht="18" customHeight="1">
      <c r="A24" s="48"/>
      <c r="B24" s="54" t="s">
        <v>155</v>
      </c>
      <c r="C24" s="48"/>
      <c r="D24" s="50">
        <f>SUM(E24:F24)</f>
        <v>1066</v>
      </c>
      <c r="E24" s="51">
        <v>529</v>
      </c>
      <c r="F24" s="51">
        <v>537</v>
      </c>
      <c r="G24" s="146"/>
      <c r="H24" s="54" t="s">
        <v>156</v>
      </c>
      <c r="I24" s="49"/>
      <c r="J24" s="50">
        <f>SUM(K24:L24)</f>
        <v>1477</v>
      </c>
      <c r="K24" s="51">
        <v>661</v>
      </c>
      <c r="L24" s="51">
        <v>816</v>
      </c>
      <c r="M24" s="48"/>
      <c r="N24" s="54"/>
      <c r="O24" s="48"/>
      <c r="P24" s="50"/>
      <c r="Q24" s="46"/>
      <c r="R24" s="46"/>
      <c r="S24" s="146"/>
      <c r="T24" s="54" t="s">
        <v>223</v>
      </c>
      <c r="U24" s="49"/>
      <c r="V24" s="50">
        <f>SUM(W24:X24)</f>
        <v>35</v>
      </c>
      <c r="W24" s="51">
        <v>5</v>
      </c>
      <c r="X24" s="51">
        <v>30</v>
      </c>
    </row>
    <row r="25" spans="1:24" ht="18" customHeight="1">
      <c r="A25" s="48"/>
      <c r="B25" s="54" t="s">
        <v>157</v>
      </c>
      <c r="C25" s="48"/>
      <c r="D25" s="50">
        <f>SUM(E25:F25)</f>
        <v>1072</v>
      </c>
      <c r="E25" s="51">
        <v>500</v>
      </c>
      <c r="F25" s="51">
        <v>572</v>
      </c>
      <c r="G25" s="146"/>
      <c r="H25" s="54" t="s">
        <v>158</v>
      </c>
      <c r="I25" s="49"/>
      <c r="J25" s="50">
        <f>SUM(K25:L25)</f>
        <v>1359</v>
      </c>
      <c r="K25" s="51">
        <v>630</v>
      </c>
      <c r="L25" s="51">
        <v>729</v>
      </c>
      <c r="N25" s="646" t="s">
        <v>224</v>
      </c>
      <c r="O25" s="647"/>
      <c r="P25" s="143">
        <f>IF((SUM(P26:P30))=(SUM(Q25:R25)),(SUM(P26:P30)),"数値が違う")</f>
        <v>8274</v>
      </c>
      <c r="Q25" s="144">
        <f>SUM(Q26:Q30)</f>
        <v>3489</v>
      </c>
      <c r="R25" s="144">
        <f>SUM(R26:R30)</f>
        <v>4785</v>
      </c>
      <c r="S25" s="146"/>
      <c r="T25" s="54" t="s">
        <v>225</v>
      </c>
      <c r="U25" s="49"/>
      <c r="V25" s="50">
        <f>SUM(W25:X25)</f>
        <v>42</v>
      </c>
      <c r="W25" s="51">
        <v>12</v>
      </c>
      <c r="X25" s="51">
        <v>30</v>
      </c>
    </row>
    <row r="26" spans="1:24" ht="18" customHeight="1">
      <c r="A26" s="48"/>
      <c r="B26" s="54"/>
      <c r="C26" s="48"/>
      <c r="D26" s="50"/>
      <c r="E26" s="46"/>
      <c r="F26" s="46"/>
      <c r="G26" s="146"/>
      <c r="H26" s="54" t="s">
        <v>159</v>
      </c>
      <c r="I26" s="49"/>
      <c r="J26" s="50">
        <f>SUM(K26:L26)</f>
        <v>1323</v>
      </c>
      <c r="K26" s="51">
        <v>593</v>
      </c>
      <c r="L26" s="51">
        <v>730</v>
      </c>
      <c r="M26" s="48"/>
      <c r="N26" s="54" t="s">
        <v>226</v>
      </c>
      <c r="O26" s="48"/>
      <c r="P26" s="50">
        <f>SUM(Q26:R26)</f>
        <v>1648</v>
      </c>
      <c r="Q26" s="51">
        <v>709</v>
      </c>
      <c r="R26" s="51">
        <v>939</v>
      </c>
      <c r="S26" s="146"/>
      <c r="T26" s="54" t="s">
        <v>227</v>
      </c>
      <c r="U26" s="49"/>
      <c r="V26" s="50">
        <f>SUM(W26:X26)</f>
        <v>29</v>
      </c>
      <c r="W26" s="51">
        <v>9</v>
      </c>
      <c r="X26" s="51">
        <v>20</v>
      </c>
    </row>
    <row r="27" spans="2:24" ht="18" customHeight="1">
      <c r="B27" s="672" t="s">
        <v>160</v>
      </c>
      <c r="C27" s="673"/>
      <c r="D27" s="143">
        <f>IF((SUM(D28:D32))=(SUM(E27:F27)),(SUM(D28:D32)),"数値が違う")</f>
        <v>7160</v>
      </c>
      <c r="E27" s="144">
        <f>SUM(E28:E32)</f>
        <v>3510</v>
      </c>
      <c r="F27" s="144">
        <f>SUM(F28:F32)</f>
        <v>3650</v>
      </c>
      <c r="G27" s="146"/>
      <c r="H27" s="54" t="s">
        <v>161</v>
      </c>
      <c r="I27" s="49"/>
      <c r="J27" s="50">
        <f>SUM(K27:L27)</f>
        <v>1292</v>
      </c>
      <c r="K27" s="51">
        <v>602</v>
      </c>
      <c r="L27" s="51">
        <v>690</v>
      </c>
      <c r="M27" s="48"/>
      <c r="N27" s="54" t="s">
        <v>228</v>
      </c>
      <c r="O27" s="48"/>
      <c r="P27" s="50">
        <f>SUM(Q27:R27)</f>
        <v>1712</v>
      </c>
      <c r="Q27" s="51">
        <v>705</v>
      </c>
      <c r="R27" s="51">
        <v>1007</v>
      </c>
      <c r="S27" s="146"/>
      <c r="T27" s="54"/>
      <c r="U27" s="49"/>
      <c r="V27" s="53"/>
      <c r="W27" s="46"/>
      <c r="X27" s="46"/>
    </row>
    <row r="28" spans="1:24" ht="18" customHeight="1">
      <c r="A28" s="48"/>
      <c r="B28" s="54" t="s">
        <v>162</v>
      </c>
      <c r="C28" s="48"/>
      <c r="D28" s="50">
        <f>SUM(E28:F28)</f>
        <v>1093</v>
      </c>
      <c r="E28" s="51">
        <v>559</v>
      </c>
      <c r="F28" s="51">
        <v>534</v>
      </c>
      <c r="G28" s="146"/>
      <c r="H28" s="54" t="s">
        <v>163</v>
      </c>
      <c r="I28" s="49"/>
      <c r="J28" s="50">
        <f>SUM(K28:L28)</f>
        <v>1345</v>
      </c>
      <c r="K28" s="51">
        <v>655</v>
      </c>
      <c r="L28" s="51">
        <v>690</v>
      </c>
      <c r="M28" s="48"/>
      <c r="N28" s="54" t="s">
        <v>229</v>
      </c>
      <c r="O28" s="48"/>
      <c r="P28" s="50">
        <f>SUM(Q28:R28)</f>
        <v>1698</v>
      </c>
      <c r="Q28" s="51">
        <v>717</v>
      </c>
      <c r="R28" s="51">
        <v>981</v>
      </c>
      <c r="S28" s="145"/>
      <c r="T28" s="657" t="s">
        <v>230</v>
      </c>
      <c r="U28" s="658"/>
      <c r="V28" s="143">
        <f>SUM(W28:X28)</f>
        <v>24</v>
      </c>
      <c r="W28" s="144">
        <v>2</v>
      </c>
      <c r="X28" s="144">
        <v>22</v>
      </c>
    </row>
    <row r="29" spans="1:24" ht="18" customHeight="1">
      <c r="A29" s="48"/>
      <c r="B29" s="54" t="s">
        <v>164</v>
      </c>
      <c r="C29" s="48"/>
      <c r="D29" s="50">
        <f>SUM(E29:F29)</f>
        <v>1214</v>
      </c>
      <c r="E29" s="51">
        <v>614</v>
      </c>
      <c r="F29" s="51">
        <v>600</v>
      </c>
      <c r="G29" s="146"/>
      <c r="H29" s="54"/>
      <c r="I29" s="49"/>
      <c r="J29" s="53"/>
      <c r="K29" s="46"/>
      <c r="L29" s="46"/>
      <c r="M29" s="48"/>
      <c r="N29" s="54" t="s">
        <v>231</v>
      </c>
      <c r="O29" s="48"/>
      <c r="P29" s="50">
        <f>SUM(Q29:R29)</f>
        <v>1641</v>
      </c>
      <c r="Q29" s="51">
        <v>706</v>
      </c>
      <c r="R29" s="51">
        <v>935</v>
      </c>
      <c r="S29" s="145"/>
      <c r="T29" s="659" t="s">
        <v>624</v>
      </c>
      <c r="U29" s="658"/>
      <c r="V29" s="143">
        <f>SUM(W29:X29)</f>
        <v>193</v>
      </c>
      <c r="W29" s="144">
        <v>97</v>
      </c>
      <c r="X29" s="144">
        <v>96</v>
      </c>
    </row>
    <row r="30" spans="1:24" ht="18" customHeight="1">
      <c r="A30" s="48"/>
      <c r="B30" s="54" t="s">
        <v>165</v>
      </c>
      <c r="C30" s="48"/>
      <c r="D30" s="50">
        <f>SUM(E30:F30)</f>
        <v>1245</v>
      </c>
      <c r="E30" s="51">
        <v>670</v>
      </c>
      <c r="F30" s="51">
        <v>575</v>
      </c>
      <c r="G30" s="145"/>
      <c r="H30" s="657" t="s">
        <v>166</v>
      </c>
      <c r="I30" s="647"/>
      <c r="J30" s="143">
        <f>IF((SUM(J31:J35))=(SUM(K30:L30)),(SUM(J31:J35)),"数値が違う")</f>
        <v>7046</v>
      </c>
      <c r="K30" s="144">
        <f>SUM(K31:K35)</f>
        <v>3293</v>
      </c>
      <c r="L30" s="144">
        <f>SUM(L31:L35)</f>
        <v>3753</v>
      </c>
      <c r="M30" s="48"/>
      <c r="N30" s="54" t="s">
        <v>232</v>
      </c>
      <c r="O30" s="48"/>
      <c r="P30" s="50">
        <f>SUM(Q30:R30)</f>
        <v>1575</v>
      </c>
      <c r="Q30" s="51">
        <v>652</v>
      </c>
      <c r="R30" s="51">
        <v>923</v>
      </c>
      <c r="S30" s="47"/>
      <c r="T30" s="48"/>
      <c r="U30" s="49"/>
      <c r="V30" s="50"/>
      <c r="W30" s="51"/>
      <c r="X30" s="51"/>
    </row>
    <row r="31" spans="1:24" ht="18" customHeight="1">
      <c r="A31" s="48"/>
      <c r="B31" s="54" t="s">
        <v>167</v>
      </c>
      <c r="C31" s="48"/>
      <c r="D31" s="50">
        <f>SUM(E31:F31)</f>
        <v>1640</v>
      </c>
      <c r="E31" s="51">
        <v>790</v>
      </c>
      <c r="F31" s="51">
        <v>850</v>
      </c>
      <c r="G31" s="146"/>
      <c r="H31" s="54" t="s">
        <v>168</v>
      </c>
      <c r="I31" s="49"/>
      <c r="J31" s="50">
        <f>SUM(K31:L31)</f>
        <v>1354</v>
      </c>
      <c r="K31" s="51">
        <v>652</v>
      </c>
      <c r="L31" s="51">
        <v>702</v>
      </c>
      <c r="M31" s="48"/>
      <c r="N31" s="54"/>
      <c r="O31" s="48"/>
      <c r="P31" s="50"/>
      <c r="Q31" s="46"/>
      <c r="R31" s="46"/>
      <c r="S31" s="650" t="s">
        <v>625</v>
      </c>
      <c r="T31" s="651"/>
      <c r="U31" s="652"/>
      <c r="V31" s="50"/>
      <c r="W31" s="51"/>
      <c r="X31" s="51"/>
    </row>
    <row r="32" spans="1:24" ht="18" customHeight="1">
      <c r="A32" s="48"/>
      <c r="B32" s="54" t="s">
        <v>169</v>
      </c>
      <c r="C32" s="48"/>
      <c r="D32" s="50">
        <f>SUM(E32:F32)</f>
        <v>1968</v>
      </c>
      <c r="E32" s="51">
        <v>877</v>
      </c>
      <c r="F32" s="51">
        <v>1091</v>
      </c>
      <c r="G32" s="146"/>
      <c r="H32" s="54" t="s">
        <v>170</v>
      </c>
      <c r="I32" s="49"/>
      <c r="J32" s="50">
        <f>SUM(K32:L32)</f>
        <v>1431</v>
      </c>
      <c r="K32" s="51">
        <v>673</v>
      </c>
      <c r="L32" s="51">
        <v>758</v>
      </c>
      <c r="N32" s="646" t="s">
        <v>233</v>
      </c>
      <c r="O32" s="647"/>
      <c r="P32" s="143">
        <f>IF((SUM(P33:P37))=(SUM(Q32:R32)),(SUM(P33:P37)),"数値が違う")</f>
        <v>6731</v>
      </c>
      <c r="Q32" s="144">
        <f>SUM(Q33:Q37)</f>
        <v>2667</v>
      </c>
      <c r="R32" s="144">
        <f>SUM(R33:R37)</f>
        <v>4064</v>
      </c>
      <c r="S32" s="650" t="s">
        <v>234</v>
      </c>
      <c r="T32" s="651"/>
      <c r="U32" s="652"/>
      <c r="V32" s="51">
        <f>IF((SUM(D6,D13,D20))=(SUM(W32:X32)),(SUM(D6,D13,D20)),"数値が違う")</f>
        <v>14878</v>
      </c>
      <c r="W32" s="51">
        <f>SUM(E6,E13,E20)</f>
        <v>7666</v>
      </c>
      <c r="X32" s="51">
        <f>SUM(F6,F13,F20)</f>
        <v>7212</v>
      </c>
    </row>
    <row r="33" spans="1:24" ht="18" customHeight="1">
      <c r="A33" s="48"/>
      <c r="B33" s="54"/>
      <c r="C33" s="48"/>
      <c r="D33" s="50"/>
      <c r="E33" s="46"/>
      <c r="F33" s="46"/>
      <c r="G33" s="146"/>
      <c r="H33" s="54" t="s">
        <v>171</v>
      </c>
      <c r="I33" s="49"/>
      <c r="J33" s="50">
        <f>SUM(K33:L33)</f>
        <v>1391</v>
      </c>
      <c r="K33" s="51">
        <v>636</v>
      </c>
      <c r="L33" s="51">
        <v>755</v>
      </c>
      <c r="M33" s="48"/>
      <c r="N33" s="54" t="s">
        <v>235</v>
      </c>
      <c r="O33" s="48"/>
      <c r="P33" s="50">
        <f>SUM(Q33:R33)</f>
        <v>1446</v>
      </c>
      <c r="Q33" s="51">
        <v>616</v>
      </c>
      <c r="R33" s="51">
        <v>830</v>
      </c>
      <c r="S33" s="650" t="s">
        <v>236</v>
      </c>
      <c r="T33" s="651"/>
      <c r="U33" s="652"/>
      <c r="V33" s="51">
        <f>IF((SUM(D27,D34,D41,J9,J16,J23,J30,J37,P4,P11))=(SUM(W33:X33)),(SUM(D27,D34,D41,J9,J16,J23,J30,J37,P4,P11)),"数値が違う")</f>
        <v>80142</v>
      </c>
      <c r="W33" s="51">
        <f>SUM(E27,E34,E41,K9,K16,K23,K30,K37,Q4,Q11)</f>
        <v>37272</v>
      </c>
      <c r="X33" s="51">
        <f>SUM(F27,F34,F41,L9,L16,L23,L30,L37,R4,R11)</f>
        <v>42870</v>
      </c>
    </row>
    <row r="34" spans="2:24" ht="18" customHeight="1">
      <c r="B34" s="646" t="s">
        <v>172</v>
      </c>
      <c r="C34" s="647"/>
      <c r="D34" s="143">
        <f>IF((SUM(D35:D39))=(SUM(E34:F34)),(SUM(D35:D39)),"数値が違う")</f>
        <v>9009</v>
      </c>
      <c r="E34" s="144">
        <f>SUM(E35:E39)</f>
        <v>4286</v>
      </c>
      <c r="F34" s="144">
        <f>SUM(F35:F39)</f>
        <v>4723</v>
      </c>
      <c r="G34" s="146"/>
      <c r="H34" s="54" t="s">
        <v>173</v>
      </c>
      <c r="I34" s="49"/>
      <c r="J34" s="50">
        <f>SUM(K34:L34)</f>
        <v>1410</v>
      </c>
      <c r="K34" s="51">
        <v>646</v>
      </c>
      <c r="L34" s="51">
        <v>764</v>
      </c>
      <c r="M34" s="48"/>
      <c r="N34" s="54" t="s">
        <v>237</v>
      </c>
      <c r="O34" s="48"/>
      <c r="P34" s="50">
        <f>SUM(Q34:R34)</f>
        <v>1414</v>
      </c>
      <c r="Q34" s="51">
        <v>597</v>
      </c>
      <c r="R34" s="51">
        <v>817</v>
      </c>
      <c r="S34" s="650" t="s">
        <v>238</v>
      </c>
      <c r="T34" s="651"/>
      <c r="U34" s="652"/>
      <c r="V34" s="51">
        <f>IF((SUM(P18,P25,P32,P39,V7,V14,V21,V28))=(SUM(W34:X34)),(SUM(P18,P25,P32,P39,V7,V14,V21,V28)),"数値が違う")</f>
        <v>31746</v>
      </c>
      <c r="W34" s="51">
        <f>SUM(Q18,Q25,Q32,Q39,W7,W14,W21,W28)</f>
        <v>12357</v>
      </c>
      <c r="X34" s="51">
        <f>SUM(R18,R25,R32,R39,X7,X14,X21,X28)</f>
        <v>19389</v>
      </c>
    </row>
    <row r="35" spans="1:24" ht="18" customHeight="1">
      <c r="A35" s="48"/>
      <c r="B35" s="54" t="s">
        <v>174</v>
      </c>
      <c r="C35" s="48"/>
      <c r="D35" s="50">
        <f>SUM(E35:F35)</f>
        <v>2110</v>
      </c>
      <c r="E35" s="51">
        <v>993</v>
      </c>
      <c r="F35" s="51">
        <v>1117</v>
      </c>
      <c r="G35" s="146"/>
      <c r="H35" s="54" t="s">
        <v>175</v>
      </c>
      <c r="I35" s="49"/>
      <c r="J35" s="50">
        <f>SUM(K35:L35)</f>
        <v>1460</v>
      </c>
      <c r="K35" s="51">
        <v>686</v>
      </c>
      <c r="L35" s="51">
        <v>774</v>
      </c>
      <c r="M35" s="48"/>
      <c r="N35" s="54" t="s">
        <v>239</v>
      </c>
      <c r="O35" s="48"/>
      <c r="P35" s="50">
        <f>SUM(Q35:R35)</f>
        <v>1349</v>
      </c>
      <c r="Q35" s="51">
        <v>530</v>
      </c>
      <c r="R35" s="51">
        <v>819</v>
      </c>
      <c r="S35" s="57"/>
      <c r="T35" s="58"/>
      <c r="U35" s="59"/>
      <c r="V35" s="53"/>
      <c r="W35" s="46"/>
      <c r="X35" s="46"/>
    </row>
    <row r="36" spans="1:24" ht="18" customHeight="1">
      <c r="A36" s="48"/>
      <c r="B36" s="54" t="s">
        <v>176</v>
      </c>
      <c r="C36" s="48"/>
      <c r="D36" s="50">
        <f>SUM(E36:F36)</f>
        <v>2085</v>
      </c>
      <c r="E36" s="51">
        <v>1004</v>
      </c>
      <c r="F36" s="51">
        <v>1081</v>
      </c>
      <c r="G36" s="146"/>
      <c r="H36" s="54"/>
      <c r="I36" s="49"/>
      <c r="J36" s="53"/>
      <c r="K36" s="46"/>
      <c r="L36" s="46"/>
      <c r="M36" s="48"/>
      <c r="N36" s="54" t="s">
        <v>240</v>
      </c>
      <c r="O36" s="48"/>
      <c r="P36" s="50">
        <f>SUM(Q36:R36)</f>
        <v>1334</v>
      </c>
      <c r="Q36" s="51">
        <v>505</v>
      </c>
      <c r="R36" s="51">
        <v>829</v>
      </c>
      <c r="S36" s="674" t="s">
        <v>626</v>
      </c>
      <c r="T36" s="651"/>
      <c r="U36" s="652"/>
      <c r="V36" s="53"/>
      <c r="W36" s="23"/>
      <c r="X36" s="23"/>
    </row>
    <row r="37" spans="1:24" ht="18" customHeight="1">
      <c r="A37" s="48"/>
      <c r="B37" s="54" t="s">
        <v>177</v>
      </c>
      <c r="C37" s="48"/>
      <c r="D37" s="50">
        <f>SUM(E37:F37)</f>
        <v>1855</v>
      </c>
      <c r="E37" s="51">
        <v>921</v>
      </c>
      <c r="F37" s="51">
        <v>934</v>
      </c>
      <c r="G37" s="145"/>
      <c r="H37" s="657" t="s">
        <v>178</v>
      </c>
      <c r="I37" s="647"/>
      <c r="J37" s="143">
        <f>IF((SUM(J38:J42))=(SUM(K37:L37)),(SUM(J38:J42)),"数値が違う")</f>
        <v>8142</v>
      </c>
      <c r="K37" s="144">
        <f>SUM(K38:K42)</f>
        <v>3803</v>
      </c>
      <c r="L37" s="144">
        <f>SUM(L38:L42)</f>
        <v>4339</v>
      </c>
      <c r="M37" s="48"/>
      <c r="N37" s="54" t="s">
        <v>241</v>
      </c>
      <c r="O37" s="48"/>
      <c r="P37" s="50">
        <f>SUM(Q37:R37)</f>
        <v>1188</v>
      </c>
      <c r="Q37" s="51">
        <v>419</v>
      </c>
      <c r="R37" s="51">
        <v>769</v>
      </c>
      <c r="S37" s="650" t="s">
        <v>234</v>
      </c>
      <c r="T37" s="651"/>
      <c r="U37" s="652"/>
      <c r="V37" s="60">
        <f>ROUND(((V32/D4)*100),1)</f>
        <v>11.7</v>
      </c>
      <c r="W37" s="60">
        <f>ROUND(((W32/E4)*100),1)</f>
        <v>13.4</v>
      </c>
      <c r="X37" s="60">
        <f>ROUND(((X32/F4)*100),1)</f>
        <v>10.4</v>
      </c>
    </row>
    <row r="38" spans="1:24" ht="18" customHeight="1">
      <c r="A38" s="48"/>
      <c r="B38" s="54" t="s">
        <v>179</v>
      </c>
      <c r="C38" s="48"/>
      <c r="D38" s="50">
        <f>SUM(E38:F38)</f>
        <v>1509</v>
      </c>
      <c r="E38" s="51">
        <v>696</v>
      </c>
      <c r="F38" s="51">
        <v>813</v>
      </c>
      <c r="G38" s="47"/>
      <c r="H38" s="54" t="s">
        <v>180</v>
      </c>
      <c r="I38" s="49"/>
      <c r="J38" s="50">
        <f>SUM(K38:L38)</f>
        <v>1388</v>
      </c>
      <c r="K38" s="51">
        <v>652</v>
      </c>
      <c r="L38" s="51">
        <v>736</v>
      </c>
      <c r="M38" s="48"/>
      <c r="N38" s="54"/>
      <c r="O38" s="48"/>
      <c r="P38" s="50"/>
      <c r="Q38" s="46"/>
      <c r="R38" s="46"/>
      <c r="S38" s="650" t="s">
        <v>236</v>
      </c>
      <c r="T38" s="651"/>
      <c r="U38" s="652"/>
      <c r="V38" s="60">
        <f>ROUND(((V33/D4)*100),1)</f>
        <v>63.1</v>
      </c>
      <c r="W38" s="60">
        <f>ROUND(((W33/E4)*100),1)</f>
        <v>64.9</v>
      </c>
      <c r="X38" s="60">
        <f>ROUND(((X33/F4)*100),1)</f>
        <v>61.6</v>
      </c>
    </row>
    <row r="39" spans="1:24" ht="18" customHeight="1">
      <c r="A39" s="48"/>
      <c r="B39" s="54" t="s">
        <v>181</v>
      </c>
      <c r="C39" s="48"/>
      <c r="D39" s="50">
        <f>SUM(E39:F39)</f>
        <v>1450</v>
      </c>
      <c r="E39" s="51">
        <v>672</v>
      </c>
      <c r="F39" s="51">
        <v>778</v>
      </c>
      <c r="G39" s="47"/>
      <c r="H39" s="54" t="s">
        <v>182</v>
      </c>
      <c r="I39" s="49"/>
      <c r="J39" s="50">
        <f>SUM(K39:L39)</f>
        <v>1535</v>
      </c>
      <c r="K39" s="51">
        <v>730</v>
      </c>
      <c r="L39" s="51">
        <v>805</v>
      </c>
      <c r="N39" s="646" t="s">
        <v>242</v>
      </c>
      <c r="O39" s="647"/>
      <c r="P39" s="143">
        <f>IF((SUM(P40:P42,V4:V5))=(SUM(Q39:R39)),(SUM(P40:P42,V4:V5)),"数値が違う")</f>
        <v>4684</v>
      </c>
      <c r="Q39" s="144">
        <f>SUM(Q40:Q42,W4:W5)</f>
        <v>1506</v>
      </c>
      <c r="R39" s="144">
        <f>SUM(R40:R42,X4:X5)</f>
        <v>3178</v>
      </c>
      <c r="S39" s="650" t="s">
        <v>238</v>
      </c>
      <c r="T39" s="651"/>
      <c r="U39" s="652"/>
      <c r="V39" s="60">
        <f>ROUND(((V34/D4)*100),1)</f>
        <v>25</v>
      </c>
      <c r="W39" s="60">
        <f>ROUND(((W34/E4)*100),1)</f>
        <v>21.5</v>
      </c>
      <c r="X39" s="60">
        <f>ROUND(((X34/F4)*100),1)</f>
        <v>27.9</v>
      </c>
    </row>
    <row r="40" spans="1:24" ht="18" customHeight="1">
      <c r="A40" s="48"/>
      <c r="B40" s="54"/>
      <c r="C40" s="48"/>
      <c r="D40" s="50"/>
      <c r="E40" s="46"/>
      <c r="F40" s="46"/>
      <c r="G40" s="47"/>
      <c r="H40" s="54" t="s">
        <v>183</v>
      </c>
      <c r="I40" s="49"/>
      <c r="J40" s="50">
        <f>SUM(K40:L40)</f>
        <v>1568</v>
      </c>
      <c r="K40" s="51">
        <v>731</v>
      </c>
      <c r="L40" s="51">
        <v>837</v>
      </c>
      <c r="M40" s="48"/>
      <c r="N40" s="54" t="s">
        <v>243</v>
      </c>
      <c r="O40" s="48"/>
      <c r="P40" s="50">
        <f>SUM(Q40:R40)</f>
        <v>1182</v>
      </c>
      <c r="Q40" s="51">
        <v>414</v>
      </c>
      <c r="R40" s="51">
        <v>768</v>
      </c>
      <c r="S40" s="47"/>
      <c r="T40" s="48"/>
      <c r="U40" s="49"/>
      <c r="V40" s="50"/>
      <c r="W40" s="51"/>
      <c r="X40" s="51"/>
    </row>
    <row r="41" spans="2:24" ht="18" customHeight="1">
      <c r="B41" s="646" t="s">
        <v>623</v>
      </c>
      <c r="C41" s="647"/>
      <c r="D41" s="143">
        <f>IF((SUM(D42,J4:J7))=(SUM(E41:F41)),(SUM(D42,J4:J7)),"数値が違う")</f>
        <v>7316</v>
      </c>
      <c r="E41" s="144">
        <f>SUM(E42,K4:K7)</f>
        <v>3450</v>
      </c>
      <c r="F41" s="144">
        <f>SUM(F42,L4:L7)</f>
        <v>3866</v>
      </c>
      <c r="G41" s="47"/>
      <c r="H41" s="54" t="s">
        <v>184</v>
      </c>
      <c r="I41" s="49"/>
      <c r="J41" s="50">
        <f>SUM(K41:L41)</f>
        <v>1755</v>
      </c>
      <c r="K41" s="51">
        <v>833</v>
      </c>
      <c r="L41" s="51">
        <v>922</v>
      </c>
      <c r="M41" s="48"/>
      <c r="N41" s="54" t="s">
        <v>244</v>
      </c>
      <c r="O41" s="48"/>
      <c r="P41" s="50">
        <f>SUM(Q41:R41)</f>
        <v>991</v>
      </c>
      <c r="Q41" s="23">
        <v>309</v>
      </c>
      <c r="R41" s="23">
        <v>682</v>
      </c>
      <c r="S41" s="674" t="s">
        <v>245</v>
      </c>
      <c r="T41" s="651"/>
      <c r="U41" s="652"/>
      <c r="V41" s="61">
        <v>45.8</v>
      </c>
      <c r="W41" s="62">
        <v>43.5</v>
      </c>
      <c r="X41" s="62">
        <v>47.6</v>
      </c>
    </row>
    <row r="42" spans="1:24" ht="18" customHeight="1" thickBot="1">
      <c r="A42" s="48"/>
      <c r="B42" s="54" t="s">
        <v>185</v>
      </c>
      <c r="C42" s="48"/>
      <c r="D42" s="50">
        <f>SUM(E42:F42)</f>
        <v>1373</v>
      </c>
      <c r="E42" s="51">
        <v>617</v>
      </c>
      <c r="F42" s="51">
        <v>756</v>
      </c>
      <c r="G42" s="47"/>
      <c r="H42" s="54" t="s">
        <v>186</v>
      </c>
      <c r="I42" s="49"/>
      <c r="J42" s="50">
        <f>SUM(K42:L42)</f>
        <v>1896</v>
      </c>
      <c r="K42" s="51">
        <v>857</v>
      </c>
      <c r="L42" s="51">
        <v>1039</v>
      </c>
      <c r="M42" s="48"/>
      <c r="N42" s="54" t="s">
        <v>246</v>
      </c>
      <c r="O42" s="48"/>
      <c r="P42" s="50">
        <f>SUM(Q42:R42)</f>
        <v>928</v>
      </c>
      <c r="Q42" s="23">
        <v>301</v>
      </c>
      <c r="R42" s="23">
        <v>627</v>
      </c>
      <c r="S42" s="57"/>
      <c r="T42" s="48"/>
      <c r="U42" s="48"/>
      <c r="V42" s="56"/>
      <c r="W42" s="23"/>
      <c r="X42" s="23"/>
    </row>
    <row r="43" spans="1:24" ht="18" customHeight="1">
      <c r="A43" s="63"/>
      <c r="B43" s="45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45"/>
      <c r="O43" s="63"/>
      <c r="P43" s="63"/>
      <c r="Q43" s="63"/>
      <c r="R43" s="63"/>
      <c r="S43" s="63"/>
      <c r="T43" s="63"/>
      <c r="U43" s="63"/>
      <c r="V43" s="660" t="s">
        <v>621</v>
      </c>
      <c r="W43" s="661"/>
      <c r="X43" s="661"/>
    </row>
    <row r="44" spans="1:24" ht="18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64"/>
      <c r="O44" s="23"/>
      <c r="P44" s="23"/>
      <c r="Q44" s="23"/>
      <c r="R44" s="23"/>
      <c r="S44" s="23"/>
      <c r="T44" s="23"/>
      <c r="U44" s="23"/>
      <c r="V44" s="23"/>
      <c r="W44" s="648" t="s">
        <v>622</v>
      </c>
      <c r="X44" s="649"/>
    </row>
  </sheetData>
  <sheetProtection/>
  <mergeCells count="40">
    <mergeCell ref="B6:C6"/>
    <mergeCell ref="S41:U41"/>
    <mergeCell ref="S34:U34"/>
    <mergeCell ref="H23:I23"/>
    <mergeCell ref="N25:O25"/>
    <mergeCell ref="S36:U36"/>
    <mergeCell ref="B34:C34"/>
    <mergeCell ref="H37:I37"/>
    <mergeCell ref="S39:U39"/>
    <mergeCell ref="S37:U37"/>
    <mergeCell ref="A1:L1"/>
    <mergeCell ref="M1:X1"/>
    <mergeCell ref="A3:C3"/>
    <mergeCell ref="A4:C4"/>
    <mergeCell ref="N4:O4"/>
    <mergeCell ref="T28:U28"/>
    <mergeCell ref="B13:C13"/>
    <mergeCell ref="B20:C20"/>
    <mergeCell ref="B27:C27"/>
    <mergeCell ref="T21:U21"/>
    <mergeCell ref="T29:U29"/>
    <mergeCell ref="H30:I30"/>
    <mergeCell ref="N32:O32"/>
    <mergeCell ref="S32:U32"/>
    <mergeCell ref="V43:X43"/>
    <mergeCell ref="N11:O11"/>
    <mergeCell ref="T14:U14"/>
    <mergeCell ref="H16:I16"/>
    <mergeCell ref="N18:O18"/>
    <mergeCell ref="N39:O39"/>
    <mergeCell ref="B41:C41"/>
    <mergeCell ref="W44:X44"/>
    <mergeCell ref="S31:U31"/>
    <mergeCell ref="G3:I3"/>
    <mergeCell ref="M3:O3"/>
    <mergeCell ref="S3:U3"/>
    <mergeCell ref="S38:U38"/>
    <mergeCell ref="S33:U33"/>
    <mergeCell ref="T7:U7"/>
    <mergeCell ref="H9:I9"/>
  </mergeCells>
  <printOptions horizontalCentered="1"/>
  <pageMargins left="0.5905511811023623" right="0.5905511811023623" top="0.59" bottom="0.3937007874015748" header="0.7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21.75" customHeight="1"/>
  <cols>
    <col min="1" max="2" width="3.625" style="22" customWidth="1"/>
    <col min="3" max="3" width="2.25390625" style="22" customWidth="1"/>
    <col min="4" max="4" width="2.00390625" style="22" customWidth="1"/>
    <col min="5" max="5" width="3.625" style="22" customWidth="1"/>
    <col min="6" max="6" width="22.625" style="22" customWidth="1"/>
    <col min="7" max="7" width="1.25" style="22" customWidth="1"/>
    <col min="8" max="8" width="10.625" style="22" customWidth="1"/>
    <col min="9" max="24" width="8.625" style="22" customWidth="1"/>
    <col min="25" max="25" width="10.00390625" style="22" bestFit="1" customWidth="1"/>
    <col min="26" max="16384" width="8.625" style="22" customWidth="1"/>
  </cols>
  <sheetData>
    <row r="1" spans="2:25" s="285" customFormat="1" ht="30" customHeight="1">
      <c r="B1" s="662" t="s">
        <v>942</v>
      </c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64" t="s">
        <v>539</v>
      </c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1:25" ht="22.5" customHeight="1" thickBot="1">
      <c r="A2" s="12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 t="s">
        <v>187</v>
      </c>
    </row>
    <row r="3" spans="1:25" ht="22.5" customHeight="1">
      <c r="A3" s="676" t="s">
        <v>860</v>
      </c>
      <c r="B3" s="676"/>
      <c r="C3" s="676"/>
      <c r="D3" s="676"/>
      <c r="E3" s="676"/>
      <c r="F3" s="676"/>
      <c r="G3" s="677"/>
      <c r="H3" s="625" t="s">
        <v>284</v>
      </c>
      <c r="I3" s="686"/>
      <c r="J3" s="686"/>
      <c r="K3" s="625" t="s">
        <v>285</v>
      </c>
      <c r="L3" s="686"/>
      <c r="M3" s="675" t="s">
        <v>286</v>
      </c>
      <c r="N3" s="685"/>
      <c r="O3" s="675" t="s">
        <v>287</v>
      </c>
      <c r="P3" s="685"/>
      <c r="Q3" s="625" t="s">
        <v>288</v>
      </c>
      <c r="R3" s="686"/>
      <c r="S3" s="625" t="s">
        <v>289</v>
      </c>
      <c r="T3" s="686"/>
      <c r="U3" s="625" t="s">
        <v>290</v>
      </c>
      <c r="V3" s="686"/>
      <c r="W3" s="625" t="s">
        <v>291</v>
      </c>
      <c r="X3" s="675"/>
      <c r="Y3" s="683" t="s">
        <v>247</v>
      </c>
    </row>
    <row r="4" spans="1:25" ht="22.5" customHeight="1">
      <c r="A4" s="678"/>
      <c r="B4" s="678"/>
      <c r="C4" s="678"/>
      <c r="D4" s="678"/>
      <c r="E4" s="678"/>
      <c r="F4" s="678"/>
      <c r="G4" s="679"/>
      <c r="H4" s="24" t="s">
        <v>4</v>
      </c>
      <c r="I4" s="24" t="s">
        <v>5</v>
      </c>
      <c r="J4" s="24" t="s">
        <v>6</v>
      </c>
      <c r="K4" s="24" t="s">
        <v>5</v>
      </c>
      <c r="L4" s="24" t="s">
        <v>6</v>
      </c>
      <c r="M4" s="24" t="s">
        <v>5</v>
      </c>
      <c r="N4" s="24" t="s">
        <v>6</v>
      </c>
      <c r="O4" s="24" t="s">
        <v>5</v>
      </c>
      <c r="P4" s="24" t="s">
        <v>6</v>
      </c>
      <c r="Q4" s="24" t="s">
        <v>5</v>
      </c>
      <c r="R4" s="24" t="s">
        <v>6</v>
      </c>
      <c r="S4" s="24" t="s">
        <v>5</v>
      </c>
      <c r="T4" s="24" t="s">
        <v>6</v>
      </c>
      <c r="U4" s="24" t="s">
        <v>5</v>
      </c>
      <c r="V4" s="24" t="s">
        <v>6</v>
      </c>
      <c r="W4" s="24" t="s">
        <v>5</v>
      </c>
      <c r="X4" s="27" t="s">
        <v>6</v>
      </c>
      <c r="Y4" s="684"/>
    </row>
    <row r="5" spans="1:25" s="154" customFormat="1" ht="22.5" customHeight="1">
      <c r="A5" s="682" t="s">
        <v>528</v>
      </c>
      <c r="B5" s="682"/>
      <c r="C5" s="682"/>
      <c r="D5" s="682"/>
      <c r="E5" s="682"/>
      <c r="F5" s="682"/>
      <c r="G5" s="266"/>
      <c r="H5" s="265">
        <v>110155</v>
      </c>
      <c r="I5" s="265">
        <v>48437</v>
      </c>
      <c r="J5" s="265">
        <v>61718</v>
      </c>
      <c r="K5" s="265">
        <v>3603</v>
      </c>
      <c r="L5" s="265">
        <v>3748</v>
      </c>
      <c r="M5" s="265">
        <v>7517</v>
      </c>
      <c r="N5" s="265">
        <v>8613</v>
      </c>
      <c r="O5" s="265">
        <v>6562</v>
      </c>
      <c r="P5" s="265">
        <v>7455</v>
      </c>
      <c r="Q5" s="265">
        <v>7234</v>
      </c>
      <c r="R5" s="265">
        <v>8166</v>
      </c>
      <c r="S5" s="265">
        <v>8835</v>
      </c>
      <c r="T5" s="265">
        <v>11219</v>
      </c>
      <c r="U5" s="265">
        <v>3760</v>
      </c>
      <c r="V5" s="265">
        <v>4877</v>
      </c>
      <c r="W5" s="265">
        <v>10926</v>
      </c>
      <c r="X5" s="265">
        <v>17640</v>
      </c>
      <c r="Y5" s="267" t="s">
        <v>529</v>
      </c>
    </row>
    <row r="6" spans="2:25" ht="22.5" customHeight="1">
      <c r="B6" s="28"/>
      <c r="C6" s="697" t="s">
        <v>248</v>
      </c>
      <c r="D6" s="697"/>
      <c r="E6" s="697"/>
      <c r="F6" s="697"/>
      <c r="G6" s="99"/>
      <c r="H6" s="12">
        <v>58255</v>
      </c>
      <c r="I6" s="12">
        <v>30898</v>
      </c>
      <c r="J6" s="12">
        <v>27357</v>
      </c>
      <c r="K6" s="12">
        <v>469</v>
      </c>
      <c r="L6" s="12">
        <v>467</v>
      </c>
      <c r="M6" s="12">
        <v>5363</v>
      </c>
      <c r="N6" s="12">
        <v>5691</v>
      </c>
      <c r="O6" s="12">
        <v>5794</v>
      </c>
      <c r="P6" s="12">
        <v>4516</v>
      </c>
      <c r="Q6" s="12">
        <v>6402</v>
      </c>
      <c r="R6" s="12">
        <v>5698</v>
      </c>
      <c r="S6" s="12">
        <v>7566</v>
      </c>
      <c r="T6" s="12">
        <v>7076</v>
      </c>
      <c r="U6" s="12">
        <v>2264</v>
      </c>
      <c r="V6" s="12">
        <v>1845</v>
      </c>
      <c r="W6" s="12">
        <v>3040</v>
      </c>
      <c r="X6" s="12">
        <v>2064</v>
      </c>
      <c r="Y6" s="29" t="s">
        <v>292</v>
      </c>
    </row>
    <row r="7" spans="2:25" ht="22.5" customHeight="1">
      <c r="B7" s="28"/>
      <c r="C7" s="28"/>
      <c r="D7" s="28"/>
      <c r="E7" s="28"/>
      <c r="F7" s="28"/>
      <c r="G7" s="3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9"/>
    </row>
    <row r="8" spans="1:25" s="113" customFormat="1" ht="22.5" customHeight="1">
      <c r="A8" s="696" t="s">
        <v>821</v>
      </c>
      <c r="B8" s="696"/>
      <c r="C8" s="696"/>
      <c r="D8" s="696"/>
      <c r="E8" s="696"/>
      <c r="F8" s="696"/>
      <c r="G8" s="111"/>
      <c r="H8" s="112">
        <f>SUM(I8:J8)</f>
        <v>111888</v>
      </c>
      <c r="I8" s="112">
        <f>IF(SUM(K8,M8,O8,Q8,S8,U8,W8)=0,"－",SUM(K8,M8,O8,Q8,S8,U8,W8))</f>
        <v>49629</v>
      </c>
      <c r="J8" s="112">
        <f>IF(SUM(L8,N8,P8,R8,T8,V8,X8)=0,"－",SUM(L8,N8,P8,R8,T8,V8,X8))</f>
        <v>62259</v>
      </c>
      <c r="K8" s="112">
        <v>3510</v>
      </c>
      <c r="L8" s="112">
        <v>3650</v>
      </c>
      <c r="M8" s="112">
        <v>7736</v>
      </c>
      <c r="N8" s="112">
        <v>8589</v>
      </c>
      <c r="O8" s="112">
        <v>6981</v>
      </c>
      <c r="P8" s="112">
        <v>7796</v>
      </c>
      <c r="Q8" s="112">
        <v>6434</v>
      </c>
      <c r="R8" s="112">
        <v>7408</v>
      </c>
      <c r="S8" s="112">
        <v>8564</v>
      </c>
      <c r="T8" s="112">
        <v>10215</v>
      </c>
      <c r="U8" s="112">
        <v>4047</v>
      </c>
      <c r="V8" s="112">
        <v>5212</v>
      </c>
      <c r="W8" s="112">
        <v>12357</v>
      </c>
      <c r="X8" s="112">
        <v>19389</v>
      </c>
      <c r="Y8" s="114" t="s">
        <v>822</v>
      </c>
    </row>
    <row r="9" spans="2:25" s="113" customFormat="1" ht="22.5" customHeight="1">
      <c r="B9" s="694" t="s">
        <v>609</v>
      </c>
      <c r="C9" s="695"/>
      <c r="D9" s="695"/>
      <c r="E9" s="695"/>
      <c r="F9" s="695"/>
      <c r="G9" s="108"/>
      <c r="H9" s="109">
        <f>IF(SUM(H11,H39)=SUM(I9:J9),(IF(SUM(H11,H39)=0,"－",SUM(H11,H39))),"数値異常")</f>
        <v>61477</v>
      </c>
      <c r="I9" s="109">
        <f>IF(SUM(I11,I39)=SUM(K9,M9,O9,Q9,S9,U9,W9),(IF(SUM(I11,I39)=0,"－",SUM(I11,I39))),"数値異常")</f>
        <v>32827</v>
      </c>
      <c r="J9" s="109">
        <f>IF(SUM(J11,J39)=SUM(L9,N9,P9,R9,T9,V9,X9),(IF(SUM(J11,J39)=0,"－",SUM(J11,J39))),"数値異常")</f>
        <v>28650</v>
      </c>
      <c r="K9" s="109">
        <f>IF(SUM(K11,K39)=0,"－",SUM(K11,K39))</f>
        <v>586</v>
      </c>
      <c r="L9" s="109">
        <f aca="true" t="shared" si="0" ref="L9:X9">IF(SUM(L11,L39)=0,"－",SUM(L11,L39))</f>
        <v>568</v>
      </c>
      <c r="M9" s="109">
        <f t="shared" si="0"/>
        <v>5503</v>
      </c>
      <c r="N9" s="109">
        <f t="shared" si="0"/>
        <v>5580</v>
      </c>
      <c r="O9" s="109">
        <f t="shared" si="0"/>
        <v>6558</v>
      </c>
      <c r="P9" s="109">
        <f t="shared" si="0"/>
        <v>5387</v>
      </c>
      <c r="Q9" s="109">
        <f t="shared" si="0"/>
        <v>6078</v>
      </c>
      <c r="R9" s="109">
        <f t="shared" si="0"/>
        <v>5596</v>
      </c>
      <c r="S9" s="109">
        <f t="shared" si="0"/>
        <v>7857</v>
      </c>
      <c r="T9" s="109">
        <f t="shared" si="0"/>
        <v>6991</v>
      </c>
      <c r="U9" s="109">
        <f t="shared" si="0"/>
        <v>2913</v>
      </c>
      <c r="V9" s="109">
        <f t="shared" si="0"/>
        <v>2186</v>
      </c>
      <c r="W9" s="109">
        <f t="shared" si="0"/>
        <v>3332</v>
      </c>
      <c r="X9" s="109">
        <f t="shared" si="0"/>
        <v>2342</v>
      </c>
      <c r="Y9" s="110" t="s">
        <v>250</v>
      </c>
    </row>
    <row r="10" spans="2:25" ht="22.5" customHeight="1">
      <c r="B10" s="28"/>
      <c r="C10" s="28"/>
      <c r="D10" s="28"/>
      <c r="E10" s="28"/>
      <c r="F10" s="28"/>
      <c r="G10" s="3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9"/>
    </row>
    <row r="11" spans="3:25" s="33" customFormat="1" ht="22.5" customHeight="1">
      <c r="C11" s="132" t="s">
        <v>248</v>
      </c>
      <c r="D11" s="132"/>
      <c r="E11" s="132"/>
      <c r="F11" s="132"/>
      <c r="G11" s="133"/>
      <c r="H11" s="134">
        <f>IF(SUM(H13,H18,H23,H37)=SUM(I11:J11),(IF(SUM(H13,H18,H23,H37)=0,"－",SUM(H13,H18,H23,H37))),"数値異常")</f>
        <v>56629</v>
      </c>
      <c r="I11" s="134">
        <f>IF(SUM(I13,I18,I23,I37)=SUM(K11,M11,O11,Q11,S11,U11,W11),(IF(SUM(I13,I18,I23,I37)=0,"－",SUM(I13,I18,I23,I37))),"数値異常")</f>
        <v>29761</v>
      </c>
      <c r="J11" s="134">
        <f>IF(SUM(J13,J18,J23,J37)=SUM(L11,N11,P11,R11,T11,V11,X11),(IF(SUM(J13,J18,J23,J37)=0,"－",SUM(J13,J18,J23,J37))),"数値異常")</f>
        <v>26868</v>
      </c>
      <c r="K11" s="134">
        <f>IF(SUM(K13,K18,K23,K37)=0,"－",SUM(K13,K18,K23,K37))</f>
        <v>476</v>
      </c>
      <c r="L11" s="134">
        <f aca="true" t="shared" si="1" ref="L11:X11">IF(SUM(L13,L18,L23,L37)=0,"－",SUM(L13,L18,L23,L37))</f>
        <v>484</v>
      </c>
      <c r="M11" s="134">
        <f t="shared" si="1"/>
        <v>4850</v>
      </c>
      <c r="N11" s="134">
        <f t="shared" si="1"/>
        <v>5069</v>
      </c>
      <c r="O11" s="134">
        <f t="shared" si="1"/>
        <v>5959</v>
      </c>
      <c r="P11" s="134">
        <f t="shared" si="1"/>
        <v>4978</v>
      </c>
      <c r="Q11" s="134">
        <f t="shared" si="1"/>
        <v>5653</v>
      </c>
      <c r="R11" s="134">
        <f t="shared" si="1"/>
        <v>5339</v>
      </c>
      <c r="S11" s="134">
        <f t="shared" si="1"/>
        <v>7156</v>
      </c>
      <c r="T11" s="134">
        <f t="shared" si="1"/>
        <v>6659</v>
      </c>
      <c r="U11" s="134">
        <f t="shared" si="1"/>
        <v>2574</v>
      </c>
      <c r="V11" s="134">
        <f t="shared" si="1"/>
        <v>2068</v>
      </c>
      <c r="W11" s="134">
        <f t="shared" si="1"/>
        <v>3093</v>
      </c>
      <c r="X11" s="134">
        <f t="shared" si="1"/>
        <v>2271</v>
      </c>
      <c r="Y11" s="135" t="s">
        <v>249</v>
      </c>
    </row>
    <row r="12" spans="2:25" ht="22.5" customHeight="1">
      <c r="B12" s="28"/>
      <c r="C12" s="28"/>
      <c r="D12" s="28"/>
      <c r="E12" s="28"/>
      <c r="F12" s="28"/>
      <c r="G12" s="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9"/>
    </row>
    <row r="13" spans="2:25" s="33" customFormat="1" ht="22.5" customHeight="1">
      <c r="B13" s="28"/>
      <c r="D13" s="131" t="s">
        <v>251</v>
      </c>
      <c r="E13" s="131"/>
      <c r="F13" s="131"/>
      <c r="G13" s="98"/>
      <c r="H13" s="31">
        <f>IF(SUM(H14:H16)=SUM(I13:J13),(IF(SUM(H14:H16)=0,"－",SUM(H14:H16))),"数値異常")</f>
        <v>847</v>
      </c>
      <c r="I13" s="31">
        <f>IF(SUM(I14:I16)=SUM(K13,M13,O13,Q13,S13,U13,W13),(IF(SUM(I14:I16)=0,"－",SUM(I14:I16))),"数値異常")</f>
        <v>556</v>
      </c>
      <c r="J13" s="31">
        <f>IF(SUM(J14:J16)=SUM(L13,N13,P13,R13,T13,V13,X13),(IF(SUM(J14:J16)=0,"－",SUM(J14:J16))),"数値異常")</f>
        <v>291</v>
      </c>
      <c r="K13" s="31" t="str">
        <f aca="true" t="shared" si="2" ref="K13:X13">IF(SUM(K14:K16)=0,"－",SUM(K14:K16))</f>
        <v>－</v>
      </c>
      <c r="L13" s="31" t="str">
        <f t="shared" si="2"/>
        <v>－</v>
      </c>
      <c r="M13" s="31">
        <f t="shared" si="2"/>
        <v>15</v>
      </c>
      <c r="N13" s="31">
        <f t="shared" si="2"/>
        <v>8</v>
      </c>
      <c r="O13" s="31">
        <f t="shared" si="2"/>
        <v>40</v>
      </c>
      <c r="P13" s="31">
        <f t="shared" si="2"/>
        <v>12</v>
      </c>
      <c r="Q13" s="31">
        <f t="shared" si="2"/>
        <v>41</v>
      </c>
      <c r="R13" s="31">
        <f t="shared" si="2"/>
        <v>14</v>
      </c>
      <c r="S13" s="31">
        <f t="shared" si="2"/>
        <v>115</v>
      </c>
      <c r="T13" s="31">
        <f t="shared" si="2"/>
        <v>58</v>
      </c>
      <c r="U13" s="31">
        <f t="shared" si="2"/>
        <v>61</v>
      </c>
      <c r="V13" s="31">
        <f t="shared" si="2"/>
        <v>40</v>
      </c>
      <c r="W13" s="31">
        <f t="shared" si="2"/>
        <v>284</v>
      </c>
      <c r="X13" s="31">
        <f t="shared" si="2"/>
        <v>159</v>
      </c>
      <c r="Y13" s="32" t="s">
        <v>252</v>
      </c>
    </row>
    <row r="14" spans="2:25" ht="22.5" customHeight="1">
      <c r="B14" s="28"/>
      <c r="D14" s="34"/>
      <c r="E14" s="34" t="s">
        <v>253</v>
      </c>
      <c r="F14" s="68" t="s">
        <v>254</v>
      </c>
      <c r="G14" s="35"/>
      <c r="H14" s="12">
        <f>IF(SUM(I14:J14)=0,"－",SUM(I14:J14))</f>
        <v>737</v>
      </c>
      <c r="I14" s="12">
        <f aca="true" t="shared" si="3" ref="I14:J16">IF(SUM(K14,M14,O14,Q14,S14,U14,W14)=0,"－",SUM(K14,M14,O14,Q14,S14,U14,W14))</f>
        <v>465</v>
      </c>
      <c r="J14" s="12">
        <f t="shared" si="3"/>
        <v>272</v>
      </c>
      <c r="K14" s="12" t="s">
        <v>294</v>
      </c>
      <c r="L14" s="12" t="s">
        <v>294</v>
      </c>
      <c r="M14" s="12">
        <v>13</v>
      </c>
      <c r="N14" s="12">
        <v>7</v>
      </c>
      <c r="O14" s="12">
        <v>32</v>
      </c>
      <c r="P14" s="12">
        <v>11</v>
      </c>
      <c r="Q14" s="12">
        <v>28</v>
      </c>
      <c r="R14" s="12">
        <v>13</v>
      </c>
      <c r="S14" s="12">
        <v>93</v>
      </c>
      <c r="T14" s="12">
        <v>52</v>
      </c>
      <c r="U14" s="12">
        <v>52</v>
      </c>
      <c r="V14" s="12">
        <v>37</v>
      </c>
      <c r="W14" s="12">
        <v>247</v>
      </c>
      <c r="X14" s="12">
        <v>152</v>
      </c>
      <c r="Y14" s="29" t="s">
        <v>254</v>
      </c>
    </row>
    <row r="15" spans="2:25" ht="22.5" customHeight="1">
      <c r="B15" s="28"/>
      <c r="D15" s="34"/>
      <c r="E15" s="34" t="s">
        <v>255</v>
      </c>
      <c r="F15" s="68" t="s">
        <v>256</v>
      </c>
      <c r="G15" s="35"/>
      <c r="H15" s="12">
        <f>IF(SUM(I15:J15)=0,"－",SUM(I15:J15))</f>
        <v>20</v>
      </c>
      <c r="I15" s="12">
        <f t="shared" si="3"/>
        <v>18</v>
      </c>
      <c r="J15" s="12">
        <f t="shared" si="3"/>
        <v>2</v>
      </c>
      <c r="K15" s="12" t="s">
        <v>294</v>
      </c>
      <c r="L15" s="12" t="s">
        <v>294</v>
      </c>
      <c r="M15" s="12">
        <v>1</v>
      </c>
      <c r="N15" s="12">
        <v>1</v>
      </c>
      <c r="O15" s="12">
        <v>3</v>
      </c>
      <c r="P15" s="12" t="s">
        <v>294</v>
      </c>
      <c r="Q15" s="12">
        <v>4</v>
      </c>
      <c r="R15" s="12" t="s">
        <v>294</v>
      </c>
      <c r="S15" s="12">
        <v>6</v>
      </c>
      <c r="T15" s="12" t="s">
        <v>294</v>
      </c>
      <c r="U15" s="12" t="s">
        <v>294</v>
      </c>
      <c r="V15" s="12" t="s">
        <v>294</v>
      </c>
      <c r="W15" s="12">
        <v>4</v>
      </c>
      <c r="X15" s="12">
        <v>1</v>
      </c>
      <c r="Y15" s="29" t="s">
        <v>256</v>
      </c>
    </row>
    <row r="16" spans="2:25" ht="22.5" customHeight="1">
      <c r="B16" s="28"/>
      <c r="D16" s="34"/>
      <c r="E16" s="34" t="s">
        <v>257</v>
      </c>
      <c r="F16" s="68" t="s">
        <v>258</v>
      </c>
      <c r="G16" s="35"/>
      <c r="H16" s="12">
        <f>IF(SUM(I16:J16)=0,"－",SUM(I16:J16))</f>
        <v>90</v>
      </c>
      <c r="I16" s="12">
        <f t="shared" si="3"/>
        <v>73</v>
      </c>
      <c r="J16" s="12">
        <f t="shared" si="3"/>
        <v>17</v>
      </c>
      <c r="K16" s="12" t="s">
        <v>294</v>
      </c>
      <c r="L16" s="12" t="s">
        <v>294</v>
      </c>
      <c r="M16" s="12">
        <v>1</v>
      </c>
      <c r="N16" s="12" t="s">
        <v>294</v>
      </c>
      <c r="O16" s="12">
        <v>5</v>
      </c>
      <c r="P16" s="12">
        <v>1</v>
      </c>
      <c r="Q16" s="12">
        <v>9</v>
      </c>
      <c r="R16" s="12">
        <v>1</v>
      </c>
      <c r="S16" s="12">
        <v>16</v>
      </c>
      <c r="T16" s="12">
        <v>6</v>
      </c>
      <c r="U16" s="12">
        <v>9</v>
      </c>
      <c r="V16" s="12">
        <v>3</v>
      </c>
      <c r="W16" s="12">
        <v>33</v>
      </c>
      <c r="X16" s="12">
        <v>6</v>
      </c>
      <c r="Y16" s="29" t="s">
        <v>258</v>
      </c>
    </row>
    <row r="17" spans="2:25" ht="22.5" customHeight="1">
      <c r="B17" s="28"/>
      <c r="C17" s="28"/>
      <c r="D17" s="28"/>
      <c r="E17" s="28"/>
      <c r="F17" s="28"/>
      <c r="G17" s="3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9"/>
    </row>
    <row r="18" spans="2:25" s="33" customFormat="1" ht="22.5" customHeight="1">
      <c r="B18" s="28"/>
      <c r="D18" s="131" t="s">
        <v>259</v>
      </c>
      <c r="F18" s="131"/>
      <c r="G18" s="98"/>
      <c r="H18" s="31">
        <f>IF(SUM(H19:H21)=SUM(I18:J18),(IF(SUM(H19:H21)=0,"－",SUM(H19:H21))),"数値異常")</f>
        <v>8680</v>
      </c>
      <c r="I18" s="31">
        <f>IF(SUM(I19:I21)=SUM(K18,M18,O18,Q18,S18,U18,W18),(IF(SUM(I19:I21)=0,"－",SUM(I19:I21))),"数値異常")</f>
        <v>6747</v>
      </c>
      <c r="J18" s="31">
        <f>IF(SUM(J19:J21)=SUM(L18,N18,P18,R18,T18,V18,X18),(IF(SUM(J19:J21)=0,"－",SUM(J19:J21))),"数値異常")</f>
        <v>1933</v>
      </c>
      <c r="K18" s="31">
        <f aca="true" t="shared" si="4" ref="K18:X18">IF(SUM(K19:K21)=0,"－",SUM(K19:K21))</f>
        <v>81</v>
      </c>
      <c r="L18" s="31">
        <f t="shared" si="4"/>
        <v>26</v>
      </c>
      <c r="M18" s="31">
        <f t="shared" si="4"/>
        <v>1060</v>
      </c>
      <c r="N18" s="31">
        <f t="shared" si="4"/>
        <v>349</v>
      </c>
      <c r="O18" s="31">
        <f t="shared" si="4"/>
        <v>1619</v>
      </c>
      <c r="P18" s="31">
        <f t="shared" si="4"/>
        <v>450</v>
      </c>
      <c r="Q18" s="31">
        <f t="shared" si="4"/>
        <v>1311</v>
      </c>
      <c r="R18" s="31">
        <f t="shared" si="4"/>
        <v>382</v>
      </c>
      <c r="S18" s="31">
        <f t="shared" si="4"/>
        <v>1709</v>
      </c>
      <c r="T18" s="31">
        <f t="shared" si="4"/>
        <v>446</v>
      </c>
      <c r="U18" s="31">
        <f t="shared" si="4"/>
        <v>506</v>
      </c>
      <c r="V18" s="31">
        <f t="shared" si="4"/>
        <v>135</v>
      </c>
      <c r="W18" s="31">
        <f t="shared" si="4"/>
        <v>461</v>
      </c>
      <c r="X18" s="31">
        <f t="shared" si="4"/>
        <v>145</v>
      </c>
      <c r="Y18" s="32" t="s">
        <v>260</v>
      </c>
    </row>
    <row r="19" spans="2:25" ht="22.5" customHeight="1">
      <c r="B19" s="28"/>
      <c r="D19" s="34"/>
      <c r="E19" s="34" t="s">
        <v>261</v>
      </c>
      <c r="F19" s="68" t="s">
        <v>262</v>
      </c>
      <c r="G19" s="35"/>
      <c r="H19" s="12">
        <f>IF(SUM(I19:J19)=0,"－",SUM(I19:J19))</f>
        <v>13</v>
      </c>
      <c r="I19" s="12">
        <f aca="true" t="shared" si="5" ref="I19:J21">IF(SUM(K19,M19,O19,Q19,S19,U19,W19)=0,"－",SUM(K19,M19,O19,Q19,S19,U19,W19))</f>
        <v>10</v>
      </c>
      <c r="J19" s="12">
        <f t="shared" si="5"/>
        <v>3</v>
      </c>
      <c r="K19" s="12">
        <v>1</v>
      </c>
      <c r="L19" s="12" t="s">
        <v>294</v>
      </c>
      <c r="M19" s="12" t="s">
        <v>294</v>
      </c>
      <c r="N19" s="12" t="s">
        <v>294</v>
      </c>
      <c r="O19" s="12" t="s">
        <v>294</v>
      </c>
      <c r="P19" s="12" t="s">
        <v>294</v>
      </c>
      <c r="Q19" s="12">
        <v>2</v>
      </c>
      <c r="R19" s="12">
        <v>2</v>
      </c>
      <c r="S19" s="12">
        <v>3</v>
      </c>
      <c r="T19" s="12">
        <v>1</v>
      </c>
      <c r="U19" s="12">
        <v>1</v>
      </c>
      <c r="V19" s="12" t="s">
        <v>294</v>
      </c>
      <c r="W19" s="12">
        <v>3</v>
      </c>
      <c r="X19" s="12" t="s">
        <v>294</v>
      </c>
      <c r="Y19" s="29" t="s">
        <v>262</v>
      </c>
    </row>
    <row r="20" spans="2:25" ht="22.5" customHeight="1">
      <c r="B20" s="28"/>
      <c r="D20" s="34"/>
      <c r="E20" s="34" t="s">
        <v>263</v>
      </c>
      <c r="F20" s="68" t="s">
        <v>264</v>
      </c>
      <c r="G20" s="35"/>
      <c r="H20" s="12">
        <f>IF(SUM(I20:J20)=0,"－",SUM(I20:J20))</f>
        <v>4588</v>
      </c>
      <c r="I20" s="12">
        <f t="shared" si="5"/>
        <v>3920</v>
      </c>
      <c r="J20" s="12">
        <f t="shared" si="5"/>
        <v>668</v>
      </c>
      <c r="K20" s="12">
        <v>39</v>
      </c>
      <c r="L20" s="12">
        <v>3</v>
      </c>
      <c r="M20" s="12">
        <v>542</v>
      </c>
      <c r="N20" s="12">
        <v>92</v>
      </c>
      <c r="O20" s="12">
        <v>821</v>
      </c>
      <c r="P20" s="12">
        <v>139</v>
      </c>
      <c r="Q20" s="12">
        <v>655</v>
      </c>
      <c r="R20" s="12">
        <v>118</v>
      </c>
      <c r="S20" s="12">
        <v>1196</v>
      </c>
      <c r="T20" s="12">
        <v>185</v>
      </c>
      <c r="U20" s="12">
        <v>366</v>
      </c>
      <c r="V20" s="12">
        <v>65</v>
      </c>
      <c r="W20" s="12">
        <v>301</v>
      </c>
      <c r="X20" s="12">
        <v>66</v>
      </c>
      <c r="Y20" s="29" t="s">
        <v>265</v>
      </c>
    </row>
    <row r="21" spans="2:25" ht="22.5" customHeight="1">
      <c r="B21" s="28"/>
      <c r="D21" s="34"/>
      <c r="E21" s="34" t="s">
        <v>266</v>
      </c>
      <c r="F21" s="68" t="s">
        <v>267</v>
      </c>
      <c r="G21" s="35"/>
      <c r="H21" s="12">
        <f>IF(SUM(I21:J21)=0,"－",SUM(I21:J21))</f>
        <v>4079</v>
      </c>
      <c r="I21" s="12">
        <f t="shared" si="5"/>
        <v>2817</v>
      </c>
      <c r="J21" s="12">
        <f t="shared" si="5"/>
        <v>1262</v>
      </c>
      <c r="K21" s="12">
        <v>41</v>
      </c>
      <c r="L21" s="12">
        <v>23</v>
      </c>
      <c r="M21" s="12">
        <v>518</v>
      </c>
      <c r="N21" s="12">
        <v>257</v>
      </c>
      <c r="O21" s="12">
        <v>798</v>
      </c>
      <c r="P21" s="12">
        <v>311</v>
      </c>
      <c r="Q21" s="12">
        <v>654</v>
      </c>
      <c r="R21" s="12">
        <v>262</v>
      </c>
      <c r="S21" s="12">
        <v>510</v>
      </c>
      <c r="T21" s="12">
        <v>260</v>
      </c>
      <c r="U21" s="12">
        <v>139</v>
      </c>
      <c r="V21" s="12">
        <v>70</v>
      </c>
      <c r="W21" s="12">
        <v>157</v>
      </c>
      <c r="X21" s="12">
        <v>79</v>
      </c>
      <c r="Y21" s="29" t="s">
        <v>268</v>
      </c>
    </row>
    <row r="22" spans="2:25" ht="22.5" customHeight="1">
      <c r="B22" s="28"/>
      <c r="C22" s="28"/>
      <c r="D22" s="28"/>
      <c r="E22" s="28"/>
      <c r="F22" s="28"/>
      <c r="G22" s="3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9"/>
    </row>
    <row r="23" spans="2:25" s="33" customFormat="1" ht="22.5" customHeight="1">
      <c r="B23" s="28"/>
      <c r="D23" s="131" t="s">
        <v>269</v>
      </c>
      <c r="E23" s="131"/>
      <c r="F23" s="131"/>
      <c r="G23" s="98"/>
      <c r="H23" s="31">
        <f>IF(SUM(H24:H35)=SUM(I23:J23),(IF(SUM(H24:H35)=0,"－",SUM(H24:H35))),"数値異常")</f>
        <v>46102</v>
      </c>
      <c r="I23" s="31">
        <f>IF(SUM(I24:I35)=SUM(K23,M23,O23,Q23,S23,U23,W23),(IF(SUM(I24:I35)=0,"－",SUM(I24:I35))),"数値異常")</f>
        <v>21894</v>
      </c>
      <c r="J23" s="31">
        <f>IF(SUM(J24:J35)=SUM(L23,N23,P23,R23,T23,V23,X23),(IF(SUM(J24:J35)=0,"－",SUM(J24:J35))),"数値異常")</f>
        <v>24208</v>
      </c>
      <c r="K23" s="31">
        <f>IF(SUM(K24:K35)=0,"－",SUM(K24:K35))</f>
        <v>389</v>
      </c>
      <c r="L23" s="31">
        <f aca="true" t="shared" si="6" ref="L23:X23">IF(SUM(L24:L35)=0,"－",SUM(L24:L35))</f>
        <v>444</v>
      </c>
      <c r="M23" s="31">
        <f t="shared" si="6"/>
        <v>3670</v>
      </c>
      <c r="N23" s="31">
        <f t="shared" si="6"/>
        <v>4643</v>
      </c>
      <c r="O23" s="31">
        <f t="shared" si="6"/>
        <v>4196</v>
      </c>
      <c r="P23" s="31">
        <f t="shared" si="6"/>
        <v>4446</v>
      </c>
      <c r="Q23" s="31">
        <f t="shared" si="6"/>
        <v>4213</v>
      </c>
      <c r="R23" s="31">
        <f t="shared" si="6"/>
        <v>4864</v>
      </c>
      <c r="S23" s="31">
        <f t="shared" si="6"/>
        <v>5202</v>
      </c>
      <c r="T23" s="31">
        <f t="shared" si="6"/>
        <v>6046</v>
      </c>
      <c r="U23" s="31">
        <f t="shared" si="6"/>
        <v>1965</v>
      </c>
      <c r="V23" s="31">
        <f t="shared" si="6"/>
        <v>1852</v>
      </c>
      <c r="W23" s="31">
        <f t="shared" si="6"/>
        <v>2259</v>
      </c>
      <c r="X23" s="31">
        <f t="shared" si="6"/>
        <v>1913</v>
      </c>
      <c r="Y23" s="32" t="s">
        <v>270</v>
      </c>
    </row>
    <row r="24" spans="2:25" ht="22.5" customHeight="1">
      <c r="B24" s="28"/>
      <c r="D24" s="34"/>
      <c r="E24" s="34" t="s">
        <v>271</v>
      </c>
      <c r="F24" s="101" t="s">
        <v>272</v>
      </c>
      <c r="G24" s="36"/>
      <c r="H24" s="12">
        <f aca="true" t="shared" si="7" ref="H24:H39">IF(SUM(I24:J24)=0,"－",SUM(I24:J24))</f>
        <v>233</v>
      </c>
      <c r="I24" s="12">
        <f aca="true" t="shared" si="8" ref="I24:I35">IF(SUM(K24,M24,O24,Q24,S24,U24,W24)=0,"－",SUM(K24,M24,O24,Q24,S24,U24,W24))</f>
        <v>201</v>
      </c>
      <c r="J24" s="12">
        <f aca="true" t="shared" si="9" ref="J24:J35">IF(SUM(L24,N24,P24,R24,T24,V24,X24)=0,"－",SUM(L24,N24,P24,R24,T24,V24,X24))</f>
        <v>32</v>
      </c>
      <c r="K24" s="12">
        <v>2</v>
      </c>
      <c r="L24" s="12" t="s">
        <v>294</v>
      </c>
      <c r="M24" s="12">
        <v>32</v>
      </c>
      <c r="N24" s="12">
        <v>8</v>
      </c>
      <c r="O24" s="12">
        <v>36</v>
      </c>
      <c r="P24" s="12">
        <v>12</v>
      </c>
      <c r="Q24" s="12">
        <v>64</v>
      </c>
      <c r="R24" s="12">
        <v>6</v>
      </c>
      <c r="S24" s="12">
        <v>50</v>
      </c>
      <c r="T24" s="12">
        <v>3</v>
      </c>
      <c r="U24" s="12">
        <v>14</v>
      </c>
      <c r="V24" s="12">
        <v>2</v>
      </c>
      <c r="W24" s="12">
        <v>3</v>
      </c>
      <c r="X24" s="12">
        <v>1</v>
      </c>
      <c r="Y24" s="29" t="s">
        <v>867</v>
      </c>
    </row>
    <row r="25" spans="2:25" ht="22.5" customHeight="1">
      <c r="B25" s="28"/>
      <c r="D25" s="34"/>
      <c r="E25" s="34" t="s">
        <v>827</v>
      </c>
      <c r="F25" s="101" t="s">
        <v>815</v>
      </c>
      <c r="G25" s="36"/>
      <c r="H25" s="12">
        <f t="shared" si="7"/>
        <v>631</v>
      </c>
      <c r="I25" s="12">
        <f t="shared" si="8"/>
        <v>424</v>
      </c>
      <c r="J25" s="12">
        <f t="shared" si="9"/>
        <v>207</v>
      </c>
      <c r="K25" s="12">
        <v>3</v>
      </c>
      <c r="L25" s="12">
        <v>3</v>
      </c>
      <c r="M25" s="12">
        <v>90</v>
      </c>
      <c r="N25" s="12">
        <v>81</v>
      </c>
      <c r="O25" s="12">
        <v>127</v>
      </c>
      <c r="P25" s="12">
        <v>61</v>
      </c>
      <c r="Q25" s="12">
        <v>105</v>
      </c>
      <c r="R25" s="12">
        <v>32</v>
      </c>
      <c r="S25" s="12">
        <v>70</v>
      </c>
      <c r="T25" s="12">
        <v>25</v>
      </c>
      <c r="U25" s="12">
        <v>16</v>
      </c>
      <c r="V25" s="12">
        <v>3</v>
      </c>
      <c r="W25" s="12">
        <v>13</v>
      </c>
      <c r="X25" s="12">
        <v>2</v>
      </c>
      <c r="Y25" s="29" t="s">
        <v>864</v>
      </c>
    </row>
    <row r="26" spans="2:25" ht="22.5" customHeight="1">
      <c r="B26" s="28"/>
      <c r="D26" s="34"/>
      <c r="E26" s="34" t="s">
        <v>828</v>
      </c>
      <c r="F26" s="68" t="s">
        <v>823</v>
      </c>
      <c r="G26" s="35"/>
      <c r="H26" s="12">
        <f t="shared" si="7"/>
        <v>2402</v>
      </c>
      <c r="I26" s="12">
        <f t="shared" si="8"/>
        <v>2095</v>
      </c>
      <c r="J26" s="12">
        <f t="shared" si="9"/>
        <v>307</v>
      </c>
      <c r="K26" s="12">
        <v>5</v>
      </c>
      <c r="L26" s="12">
        <v>7</v>
      </c>
      <c r="M26" s="12">
        <v>126</v>
      </c>
      <c r="N26" s="12">
        <v>69</v>
      </c>
      <c r="O26" s="12">
        <v>337</v>
      </c>
      <c r="P26" s="12">
        <v>74</v>
      </c>
      <c r="Q26" s="12">
        <v>425</v>
      </c>
      <c r="R26" s="12">
        <v>61</v>
      </c>
      <c r="S26" s="12">
        <v>720</v>
      </c>
      <c r="T26" s="12">
        <v>77</v>
      </c>
      <c r="U26" s="12">
        <v>307</v>
      </c>
      <c r="V26" s="12">
        <v>14</v>
      </c>
      <c r="W26" s="12">
        <v>175</v>
      </c>
      <c r="X26" s="12">
        <v>5</v>
      </c>
      <c r="Y26" s="29" t="s">
        <v>865</v>
      </c>
    </row>
    <row r="27" spans="2:25" ht="22.5" customHeight="1">
      <c r="B27" s="28"/>
      <c r="D27" s="34"/>
      <c r="E27" s="34" t="s">
        <v>829</v>
      </c>
      <c r="F27" s="68" t="s">
        <v>824</v>
      </c>
      <c r="G27" s="35"/>
      <c r="H27" s="12">
        <f t="shared" si="7"/>
        <v>11112</v>
      </c>
      <c r="I27" s="12">
        <f t="shared" si="8"/>
        <v>5076</v>
      </c>
      <c r="J27" s="12">
        <f t="shared" si="9"/>
        <v>6036</v>
      </c>
      <c r="K27" s="12">
        <v>102</v>
      </c>
      <c r="L27" s="12">
        <v>116</v>
      </c>
      <c r="M27" s="12">
        <v>888</v>
      </c>
      <c r="N27" s="12">
        <v>848</v>
      </c>
      <c r="O27" s="12">
        <v>1020</v>
      </c>
      <c r="P27" s="12">
        <v>1114</v>
      </c>
      <c r="Q27" s="12">
        <v>908</v>
      </c>
      <c r="R27" s="12">
        <v>1271</v>
      </c>
      <c r="S27" s="12">
        <v>1155</v>
      </c>
      <c r="T27" s="12">
        <v>1661</v>
      </c>
      <c r="U27" s="12">
        <v>433</v>
      </c>
      <c r="V27" s="12">
        <v>476</v>
      </c>
      <c r="W27" s="12">
        <v>570</v>
      </c>
      <c r="X27" s="12">
        <v>550</v>
      </c>
      <c r="Y27" s="29" t="s">
        <v>870</v>
      </c>
    </row>
    <row r="28" spans="2:25" ht="22.5" customHeight="1">
      <c r="B28" s="28"/>
      <c r="D28" s="34"/>
      <c r="E28" s="34" t="s">
        <v>830</v>
      </c>
      <c r="F28" s="68" t="s">
        <v>273</v>
      </c>
      <c r="G28" s="35"/>
      <c r="H28" s="12">
        <f t="shared" si="7"/>
        <v>1335</v>
      </c>
      <c r="I28" s="12">
        <f t="shared" si="8"/>
        <v>627</v>
      </c>
      <c r="J28" s="12">
        <f t="shared" si="9"/>
        <v>708</v>
      </c>
      <c r="K28" s="12">
        <v>4</v>
      </c>
      <c r="L28" s="12">
        <v>7</v>
      </c>
      <c r="M28" s="12">
        <v>63</v>
      </c>
      <c r="N28" s="12">
        <v>126</v>
      </c>
      <c r="O28" s="12">
        <v>145</v>
      </c>
      <c r="P28" s="12">
        <v>169</v>
      </c>
      <c r="Q28" s="12">
        <v>157</v>
      </c>
      <c r="R28" s="12">
        <v>206</v>
      </c>
      <c r="S28" s="12">
        <v>170</v>
      </c>
      <c r="T28" s="12">
        <v>155</v>
      </c>
      <c r="U28" s="12">
        <v>58</v>
      </c>
      <c r="V28" s="12">
        <v>27</v>
      </c>
      <c r="W28" s="12">
        <v>30</v>
      </c>
      <c r="X28" s="12">
        <v>18</v>
      </c>
      <c r="Y28" s="29" t="s">
        <v>871</v>
      </c>
    </row>
    <row r="29" spans="2:25" ht="22.5" customHeight="1">
      <c r="B29" s="28"/>
      <c r="D29" s="34"/>
      <c r="E29" s="34" t="s">
        <v>831</v>
      </c>
      <c r="F29" s="68" t="s">
        <v>274</v>
      </c>
      <c r="G29" s="35"/>
      <c r="H29" s="12">
        <f t="shared" si="7"/>
        <v>817</v>
      </c>
      <c r="I29" s="12">
        <f t="shared" si="8"/>
        <v>478</v>
      </c>
      <c r="J29" s="12">
        <f t="shared" si="9"/>
        <v>339</v>
      </c>
      <c r="K29" s="12" t="s">
        <v>294</v>
      </c>
      <c r="L29" s="12" t="s">
        <v>294</v>
      </c>
      <c r="M29" s="12">
        <v>25</v>
      </c>
      <c r="N29" s="12">
        <v>24</v>
      </c>
      <c r="O29" s="12">
        <v>53</v>
      </c>
      <c r="P29" s="12">
        <v>23</v>
      </c>
      <c r="Q29" s="12">
        <v>45</v>
      </c>
      <c r="R29" s="12">
        <v>58</v>
      </c>
      <c r="S29" s="12">
        <v>112</v>
      </c>
      <c r="T29" s="12">
        <v>77</v>
      </c>
      <c r="U29" s="12">
        <v>75</v>
      </c>
      <c r="V29" s="12">
        <v>49</v>
      </c>
      <c r="W29" s="12">
        <v>168</v>
      </c>
      <c r="X29" s="12">
        <v>108</v>
      </c>
      <c r="Y29" s="29" t="s">
        <v>275</v>
      </c>
    </row>
    <row r="30" spans="2:25" ht="22.5" customHeight="1">
      <c r="B30" s="28"/>
      <c r="D30" s="34"/>
      <c r="E30" s="34" t="s">
        <v>832</v>
      </c>
      <c r="F30" s="68" t="s">
        <v>825</v>
      </c>
      <c r="G30" s="35"/>
      <c r="H30" s="12">
        <f t="shared" si="7"/>
        <v>6099</v>
      </c>
      <c r="I30" s="12">
        <f t="shared" si="8"/>
        <v>2301</v>
      </c>
      <c r="J30" s="12">
        <f t="shared" si="9"/>
        <v>3798</v>
      </c>
      <c r="K30" s="12">
        <v>96</v>
      </c>
      <c r="L30" s="12">
        <v>158</v>
      </c>
      <c r="M30" s="12">
        <v>473</v>
      </c>
      <c r="N30" s="12">
        <v>633</v>
      </c>
      <c r="O30" s="12">
        <v>385</v>
      </c>
      <c r="P30" s="12">
        <v>478</v>
      </c>
      <c r="Q30" s="12">
        <v>361</v>
      </c>
      <c r="R30" s="12">
        <v>505</v>
      </c>
      <c r="S30" s="12">
        <v>543</v>
      </c>
      <c r="T30" s="12">
        <v>1103</v>
      </c>
      <c r="U30" s="12">
        <v>215</v>
      </c>
      <c r="V30" s="12">
        <v>458</v>
      </c>
      <c r="W30" s="12">
        <v>228</v>
      </c>
      <c r="X30" s="12">
        <v>463</v>
      </c>
      <c r="Y30" s="29" t="s">
        <v>866</v>
      </c>
    </row>
    <row r="31" spans="2:25" ht="22.5" customHeight="1">
      <c r="B31" s="28"/>
      <c r="D31" s="34"/>
      <c r="E31" s="34" t="s">
        <v>833</v>
      </c>
      <c r="F31" s="68" t="s">
        <v>817</v>
      </c>
      <c r="G31" s="35"/>
      <c r="H31" s="12">
        <f t="shared" si="7"/>
        <v>8485</v>
      </c>
      <c r="I31" s="12">
        <f t="shared" si="8"/>
        <v>2110</v>
      </c>
      <c r="J31" s="12">
        <f t="shared" si="9"/>
        <v>6375</v>
      </c>
      <c r="K31" s="12">
        <v>15</v>
      </c>
      <c r="L31" s="12">
        <v>58</v>
      </c>
      <c r="M31" s="12">
        <v>432</v>
      </c>
      <c r="N31" s="12">
        <v>1652</v>
      </c>
      <c r="O31" s="12">
        <v>481</v>
      </c>
      <c r="P31" s="12">
        <v>1378</v>
      </c>
      <c r="Q31" s="12">
        <v>443</v>
      </c>
      <c r="R31" s="12">
        <v>1477</v>
      </c>
      <c r="S31" s="12">
        <v>361</v>
      </c>
      <c r="T31" s="12">
        <v>1356</v>
      </c>
      <c r="U31" s="12">
        <v>141</v>
      </c>
      <c r="V31" s="12">
        <v>255</v>
      </c>
      <c r="W31" s="12">
        <v>237</v>
      </c>
      <c r="X31" s="12">
        <v>199</v>
      </c>
      <c r="Y31" s="29" t="s">
        <v>868</v>
      </c>
    </row>
    <row r="32" spans="2:25" ht="22.5" customHeight="1">
      <c r="B32" s="28"/>
      <c r="D32" s="34"/>
      <c r="E32" s="34" t="s">
        <v>834</v>
      </c>
      <c r="F32" s="68" t="s">
        <v>818</v>
      </c>
      <c r="G32" s="35"/>
      <c r="H32" s="12">
        <f t="shared" si="7"/>
        <v>2753</v>
      </c>
      <c r="I32" s="12">
        <f t="shared" si="8"/>
        <v>1221</v>
      </c>
      <c r="J32" s="12">
        <f t="shared" si="9"/>
        <v>1532</v>
      </c>
      <c r="K32" s="12">
        <v>16</v>
      </c>
      <c r="L32" s="12">
        <v>13</v>
      </c>
      <c r="M32" s="12">
        <v>119</v>
      </c>
      <c r="N32" s="12">
        <v>319</v>
      </c>
      <c r="O32" s="12">
        <v>264</v>
      </c>
      <c r="P32" s="12">
        <v>315</v>
      </c>
      <c r="Q32" s="12">
        <v>321</v>
      </c>
      <c r="R32" s="12">
        <v>422</v>
      </c>
      <c r="S32" s="12">
        <v>267</v>
      </c>
      <c r="T32" s="12">
        <v>324</v>
      </c>
      <c r="U32" s="12">
        <v>120</v>
      </c>
      <c r="V32" s="12">
        <v>64</v>
      </c>
      <c r="W32" s="12">
        <v>114</v>
      </c>
      <c r="X32" s="12">
        <v>75</v>
      </c>
      <c r="Y32" s="29" t="s">
        <v>869</v>
      </c>
    </row>
    <row r="33" spans="2:25" ht="22.5" customHeight="1">
      <c r="B33" s="28"/>
      <c r="D33" s="34"/>
      <c r="E33" s="34" t="s">
        <v>835</v>
      </c>
      <c r="F33" s="68" t="s">
        <v>826</v>
      </c>
      <c r="G33" s="35"/>
      <c r="H33" s="12">
        <f t="shared" si="7"/>
        <v>486</v>
      </c>
      <c r="I33" s="12">
        <f t="shared" si="8"/>
        <v>329</v>
      </c>
      <c r="J33" s="12">
        <f t="shared" si="9"/>
        <v>157</v>
      </c>
      <c r="K33" s="12" t="s">
        <v>839</v>
      </c>
      <c r="L33" s="12">
        <v>3</v>
      </c>
      <c r="M33" s="12">
        <v>57</v>
      </c>
      <c r="N33" s="12">
        <v>38</v>
      </c>
      <c r="O33" s="12">
        <v>91</v>
      </c>
      <c r="P33" s="12">
        <v>49</v>
      </c>
      <c r="Q33" s="12">
        <v>71</v>
      </c>
      <c r="R33" s="12">
        <v>32</v>
      </c>
      <c r="S33" s="12">
        <v>89</v>
      </c>
      <c r="T33" s="12">
        <v>28</v>
      </c>
      <c r="U33" s="12">
        <v>11</v>
      </c>
      <c r="V33" s="12">
        <v>5</v>
      </c>
      <c r="W33" s="12">
        <v>10</v>
      </c>
      <c r="X33" s="12">
        <v>2</v>
      </c>
      <c r="Y33" s="29" t="s">
        <v>872</v>
      </c>
    </row>
    <row r="34" spans="2:25" ht="22.5" customHeight="1">
      <c r="B34" s="28"/>
      <c r="D34" s="34"/>
      <c r="E34" s="34" t="s">
        <v>836</v>
      </c>
      <c r="F34" s="68" t="s">
        <v>276</v>
      </c>
      <c r="G34" s="35"/>
      <c r="H34" s="12">
        <f t="shared" si="7"/>
        <v>8939</v>
      </c>
      <c r="I34" s="12">
        <f t="shared" si="8"/>
        <v>4808</v>
      </c>
      <c r="J34" s="12">
        <f t="shared" si="9"/>
        <v>4131</v>
      </c>
      <c r="K34" s="12">
        <v>80</v>
      </c>
      <c r="L34" s="12">
        <v>75</v>
      </c>
      <c r="M34" s="12">
        <v>857</v>
      </c>
      <c r="N34" s="12">
        <v>717</v>
      </c>
      <c r="O34" s="12">
        <v>868</v>
      </c>
      <c r="P34" s="12">
        <v>638</v>
      </c>
      <c r="Q34" s="12">
        <v>765</v>
      </c>
      <c r="R34" s="12">
        <v>680</v>
      </c>
      <c r="S34" s="12">
        <v>1153</v>
      </c>
      <c r="T34" s="12">
        <v>1135</v>
      </c>
      <c r="U34" s="12">
        <v>500</v>
      </c>
      <c r="V34" s="12">
        <v>455</v>
      </c>
      <c r="W34" s="12">
        <v>585</v>
      </c>
      <c r="X34" s="12">
        <v>431</v>
      </c>
      <c r="Y34" s="84" t="s">
        <v>277</v>
      </c>
    </row>
    <row r="35" spans="2:25" ht="22.5" customHeight="1">
      <c r="B35" s="28"/>
      <c r="D35" s="34"/>
      <c r="E35" s="34" t="s">
        <v>837</v>
      </c>
      <c r="F35" s="68" t="s">
        <v>278</v>
      </c>
      <c r="G35" s="35"/>
      <c r="H35" s="12">
        <f t="shared" si="7"/>
        <v>2810</v>
      </c>
      <c r="I35" s="12">
        <f t="shared" si="8"/>
        <v>2224</v>
      </c>
      <c r="J35" s="12">
        <f t="shared" si="9"/>
        <v>586</v>
      </c>
      <c r="K35" s="12">
        <v>66</v>
      </c>
      <c r="L35" s="12">
        <v>4</v>
      </c>
      <c r="M35" s="12">
        <v>508</v>
      </c>
      <c r="N35" s="12">
        <v>128</v>
      </c>
      <c r="O35" s="12">
        <v>389</v>
      </c>
      <c r="P35" s="12">
        <v>135</v>
      </c>
      <c r="Q35" s="12">
        <v>548</v>
      </c>
      <c r="R35" s="12">
        <v>114</v>
      </c>
      <c r="S35" s="12">
        <v>512</v>
      </c>
      <c r="T35" s="12">
        <v>102</v>
      </c>
      <c r="U35" s="12">
        <v>75</v>
      </c>
      <c r="V35" s="12">
        <v>44</v>
      </c>
      <c r="W35" s="12">
        <v>126</v>
      </c>
      <c r="X35" s="12">
        <v>59</v>
      </c>
      <c r="Y35" s="29" t="s">
        <v>278</v>
      </c>
    </row>
    <row r="36" spans="2:25" ht="22.5" customHeight="1">
      <c r="B36" s="28"/>
      <c r="D36" s="28"/>
      <c r="E36" s="28"/>
      <c r="F36" s="28"/>
      <c r="G36" s="3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9"/>
    </row>
    <row r="37" spans="2:25" s="33" customFormat="1" ht="22.5" customHeight="1">
      <c r="B37" s="28"/>
      <c r="D37" s="37"/>
      <c r="E37" s="37" t="s">
        <v>838</v>
      </c>
      <c r="F37" s="97" t="s">
        <v>279</v>
      </c>
      <c r="G37" s="38"/>
      <c r="H37" s="31">
        <f t="shared" si="7"/>
        <v>1000</v>
      </c>
      <c r="I37" s="31">
        <f>IF(SUM(K37,M37,O37,Q37,S37,U37,W37)=0,"－",SUM(K37,M37,O37,Q37,S37,U37,W37))</f>
        <v>564</v>
      </c>
      <c r="J37" s="31">
        <f>IF(SUM(L37,N37,P37,R37,T37,V37,X37)=0,"－",SUM(L37,N37,P37,R37,T37,V37,X37))</f>
        <v>436</v>
      </c>
      <c r="K37" s="31">
        <v>6</v>
      </c>
      <c r="L37" s="31">
        <v>14</v>
      </c>
      <c r="M37" s="31">
        <v>105</v>
      </c>
      <c r="N37" s="31">
        <v>69</v>
      </c>
      <c r="O37" s="31">
        <v>104</v>
      </c>
      <c r="P37" s="31">
        <v>70</v>
      </c>
      <c r="Q37" s="31">
        <v>88</v>
      </c>
      <c r="R37" s="31">
        <v>79</v>
      </c>
      <c r="S37" s="31">
        <v>130</v>
      </c>
      <c r="T37" s="31">
        <v>109</v>
      </c>
      <c r="U37" s="31">
        <v>42</v>
      </c>
      <c r="V37" s="31">
        <v>41</v>
      </c>
      <c r="W37" s="31">
        <v>89</v>
      </c>
      <c r="X37" s="31">
        <v>54</v>
      </c>
      <c r="Y37" s="32" t="s">
        <v>280</v>
      </c>
    </row>
    <row r="38" spans="2:25" ht="22.5" customHeight="1">
      <c r="B38" s="28"/>
      <c r="C38" s="28"/>
      <c r="D38" s="28"/>
      <c r="E38" s="28"/>
      <c r="F38" s="28"/>
      <c r="G38" s="3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9"/>
    </row>
    <row r="39" spans="2:25" s="33" customFormat="1" ht="22.5" customHeight="1">
      <c r="B39" s="28"/>
      <c r="C39" s="690" t="s">
        <v>281</v>
      </c>
      <c r="D39" s="690"/>
      <c r="E39" s="690"/>
      <c r="F39" s="690"/>
      <c r="G39" s="133"/>
      <c r="H39" s="134">
        <f t="shared" si="7"/>
        <v>4848</v>
      </c>
      <c r="I39" s="134">
        <f>IF(SUM(K39,M39,O39,Q39,S39,U39,W39)=0,"－",SUM(K39,M39,O39,Q39,S39,U39,W39))</f>
        <v>3066</v>
      </c>
      <c r="J39" s="134">
        <f>IF(SUM(L39,N39,P39,R39,T39,V39,X39)=0,"－",SUM(L39,N39,P39,R39,T39,V39,X39))</f>
        <v>1782</v>
      </c>
      <c r="K39" s="134">
        <v>110</v>
      </c>
      <c r="L39" s="134">
        <v>84</v>
      </c>
      <c r="M39" s="134">
        <v>653</v>
      </c>
      <c r="N39" s="134">
        <v>511</v>
      </c>
      <c r="O39" s="134">
        <v>599</v>
      </c>
      <c r="P39" s="134">
        <v>409</v>
      </c>
      <c r="Q39" s="134">
        <v>425</v>
      </c>
      <c r="R39" s="134">
        <v>257</v>
      </c>
      <c r="S39" s="134">
        <v>701</v>
      </c>
      <c r="T39" s="134">
        <v>332</v>
      </c>
      <c r="U39" s="134">
        <v>339</v>
      </c>
      <c r="V39" s="134">
        <v>118</v>
      </c>
      <c r="W39" s="134">
        <v>239</v>
      </c>
      <c r="X39" s="134">
        <v>71</v>
      </c>
      <c r="Y39" s="135" t="s">
        <v>282</v>
      </c>
    </row>
    <row r="40" spans="2:25" ht="22.5" customHeight="1">
      <c r="B40" s="28"/>
      <c r="C40" s="28"/>
      <c r="D40" s="28"/>
      <c r="E40" s="28"/>
      <c r="F40" s="28"/>
      <c r="G40" s="3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9"/>
    </row>
    <row r="41" spans="2:25" s="33" customFormat="1" ht="22.5" customHeight="1">
      <c r="B41" s="691" t="s">
        <v>610</v>
      </c>
      <c r="C41" s="692"/>
      <c r="D41" s="692"/>
      <c r="E41" s="692"/>
      <c r="F41" s="692"/>
      <c r="G41" s="108"/>
      <c r="H41" s="109">
        <f>IF(SUM(I41:J41)=0,"－",SUM(I41:J41))</f>
        <v>48373</v>
      </c>
      <c r="I41" s="109">
        <f>IF(SUM(K41,M41,O41,Q41,S41,U41,W41)=0,"－",SUM(K41,M41,O41,Q41,S41,U41,W41))</f>
        <v>15576</v>
      </c>
      <c r="J41" s="109">
        <f>IF(SUM(L41,N41,P41,R41,T41,V41,X41)=0,"－",SUM(L41,N41,P41,R41,T41,V41,X41))</f>
        <v>32797</v>
      </c>
      <c r="K41" s="109">
        <v>2832</v>
      </c>
      <c r="L41" s="109">
        <v>3021</v>
      </c>
      <c r="M41" s="109">
        <v>1903</v>
      </c>
      <c r="N41" s="109">
        <v>2777</v>
      </c>
      <c r="O41" s="109">
        <v>266</v>
      </c>
      <c r="P41" s="109">
        <v>2297</v>
      </c>
      <c r="Q41" s="109">
        <v>233</v>
      </c>
      <c r="R41" s="109">
        <v>1720</v>
      </c>
      <c r="S41" s="109">
        <v>548</v>
      </c>
      <c r="T41" s="109">
        <v>3121</v>
      </c>
      <c r="U41" s="109">
        <v>1052</v>
      </c>
      <c r="V41" s="109">
        <v>2971</v>
      </c>
      <c r="W41" s="109">
        <v>8742</v>
      </c>
      <c r="X41" s="109">
        <v>16890</v>
      </c>
      <c r="Y41" s="110" t="s">
        <v>283</v>
      </c>
    </row>
    <row r="42" spans="1:25" ht="22.5" customHeight="1" thickBot="1">
      <c r="A42" s="120"/>
      <c r="B42" s="128"/>
      <c r="C42" s="128"/>
      <c r="D42" s="128"/>
      <c r="E42" s="128"/>
      <c r="F42" s="128"/>
      <c r="G42" s="107"/>
      <c r="H42" s="12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9"/>
    </row>
    <row r="43" spans="1:25" ht="22.5" customHeight="1">
      <c r="A43" s="693" t="s">
        <v>843</v>
      </c>
      <c r="B43" s="693"/>
      <c r="C43" s="693"/>
      <c r="D43" s="693"/>
      <c r="E43" s="693"/>
      <c r="F43" s="693"/>
      <c r="G43" s="693"/>
      <c r="H43" s="693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688" t="s">
        <v>820</v>
      </c>
      <c r="X43" s="689"/>
      <c r="Y43" s="689"/>
    </row>
    <row r="44" spans="2:25" ht="22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648" t="s">
        <v>133</v>
      </c>
      <c r="Y44" s="687"/>
    </row>
  </sheetData>
  <sheetProtection/>
  <mergeCells count="21">
    <mergeCell ref="C6:F6"/>
    <mergeCell ref="Q3:R3"/>
    <mergeCell ref="K3:L3"/>
    <mergeCell ref="X44:Y44"/>
    <mergeCell ref="W43:Y43"/>
    <mergeCell ref="C39:F39"/>
    <mergeCell ref="B41:F41"/>
    <mergeCell ref="A43:H43"/>
    <mergeCell ref="H3:J3"/>
    <mergeCell ref="B9:F9"/>
    <mergeCell ref="A8:F8"/>
    <mergeCell ref="W3:X3"/>
    <mergeCell ref="A3:G4"/>
    <mergeCell ref="O1:Y1"/>
    <mergeCell ref="B1:N1"/>
    <mergeCell ref="A5:F5"/>
    <mergeCell ref="Y3:Y4"/>
    <mergeCell ref="M3:N3"/>
    <mergeCell ref="U3:V3"/>
    <mergeCell ref="S3:T3"/>
    <mergeCell ref="O3:P3"/>
  </mergeCells>
  <printOptions horizontalCentered="1"/>
  <pageMargins left="0.47" right="0.42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M54"/>
  <sheetViews>
    <sheetView showGridLines="0" zoomScalePageLayoutView="0" workbookViewId="0" topLeftCell="A1">
      <selection activeCell="A1" sqref="A1"/>
    </sheetView>
  </sheetViews>
  <sheetFormatPr defaultColWidth="4.625" defaultRowHeight="21.75" customHeight="1"/>
  <cols>
    <col min="1" max="1" width="4.625" style="9" customWidth="1"/>
    <col min="2" max="2" width="4.625" style="25" customWidth="1"/>
    <col min="3" max="3" width="5.625" style="25" customWidth="1"/>
    <col min="4" max="5" width="4.625" style="25" customWidth="1"/>
    <col min="6" max="6" width="1.25" style="25" customWidth="1"/>
    <col min="7" max="8" width="4.625" style="25" customWidth="1"/>
    <col min="9" max="9" width="1.25" style="25" customWidth="1"/>
    <col min="10" max="26" width="4.625" style="25" customWidth="1"/>
    <col min="27" max="27" width="5.125" style="25" customWidth="1"/>
    <col min="28" max="16384" width="4.625" style="25" customWidth="1"/>
  </cols>
  <sheetData>
    <row r="2" spans="1:39" s="154" customFormat="1" ht="21.75" customHeight="1">
      <c r="A2" s="718" t="s">
        <v>943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</row>
    <row r="3" spans="1:27" s="154" customFormat="1" ht="21.75" customHeight="1" thickBot="1">
      <c r="A3" s="477" t="s">
        <v>637</v>
      </c>
      <c r="B3" s="665"/>
      <c r="C3" s="665"/>
      <c r="D3" s="665"/>
      <c r="E3" s="665"/>
      <c r="F3" s="665"/>
      <c r="G3" s="665"/>
      <c r="H3" s="207"/>
      <c r="I3" s="207"/>
      <c r="J3" s="207"/>
      <c r="K3" s="207"/>
      <c r="L3" s="207"/>
      <c r="R3" s="89"/>
      <c r="Y3" s="720" t="s">
        <v>187</v>
      </c>
      <c r="Z3" s="663"/>
      <c r="AA3" s="663"/>
    </row>
    <row r="4" spans="1:27" ht="21.75" customHeight="1">
      <c r="A4" s="676" t="s">
        <v>638</v>
      </c>
      <c r="B4" s="676"/>
      <c r="C4" s="676"/>
      <c r="D4" s="676"/>
      <c r="E4" s="676"/>
      <c r="F4" s="677"/>
      <c r="G4" s="701" t="s">
        <v>639</v>
      </c>
      <c r="H4" s="676"/>
      <c r="I4" s="677"/>
      <c r="J4" s="625" t="s">
        <v>640</v>
      </c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2" t="s">
        <v>641</v>
      </c>
      <c r="Y4" s="729"/>
      <c r="Z4" s="722" t="s">
        <v>642</v>
      </c>
      <c r="AA4" s="723"/>
    </row>
    <row r="5" spans="1:27" ht="21.75" customHeight="1">
      <c r="A5" s="703"/>
      <c r="B5" s="703"/>
      <c r="C5" s="703"/>
      <c r="D5" s="703"/>
      <c r="E5" s="703"/>
      <c r="F5" s="704"/>
      <c r="G5" s="702"/>
      <c r="H5" s="703"/>
      <c r="I5" s="704"/>
      <c r="J5" s="728" t="s">
        <v>639</v>
      </c>
      <c r="K5" s="728"/>
      <c r="L5" s="714" t="s">
        <v>643</v>
      </c>
      <c r="M5" s="714"/>
      <c r="N5" s="714"/>
      <c r="O5" s="714"/>
      <c r="P5" s="714"/>
      <c r="Q5" s="714"/>
      <c r="R5" s="714"/>
      <c r="S5" s="714"/>
      <c r="T5" s="714"/>
      <c r="U5" s="714"/>
      <c r="V5" s="732" t="s">
        <v>644</v>
      </c>
      <c r="W5" s="732"/>
      <c r="X5" s="724"/>
      <c r="Y5" s="730"/>
      <c r="Z5" s="724"/>
      <c r="AA5" s="725"/>
    </row>
    <row r="6" spans="1:27" ht="21.75" customHeight="1">
      <c r="A6" s="703"/>
      <c r="B6" s="703"/>
      <c r="C6" s="703"/>
      <c r="D6" s="703"/>
      <c r="E6" s="703"/>
      <c r="F6" s="704"/>
      <c r="G6" s="702"/>
      <c r="H6" s="703"/>
      <c r="I6" s="704"/>
      <c r="J6" s="714"/>
      <c r="K6" s="714"/>
      <c r="L6" s="728" t="s">
        <v>639</v>
      </c>
      <c r="M6" s="728"/>
      <c r="N6" s="715" t="s">
        <v>645</v>
      </c>
      <c r="O6" s="715"/>
      <c r="P6" s="715" t="s">
        <v>646</v>
      </c>
      <c r="Q6" s="715"/>
      <c r="R6" s="715" t="s">
        <v>647</v>
      </c>
      <c r="S6" s="715"/>
      <c r="T6" s="715" t="s">
        <v>648</v>
      </c>
      <c r="U6" s="715"/>
      <c r="V6" s="717" t="s">
        <v>649</v>
      </c>
      <c r="W6" s="717"/>
      <c r="X6" s="724"/>
      <c r="Y6" s="730"/>
      <c r="Z6" s="724"/>
      <c r="AA6" s="725"/>
    </row>
    <row r="7" spans="1:27" ht="21.75" customHeight="1">
      <c r="A7" s="703"/>
      <c r="B7" s="703"/>
      <c r="C7" s="703"/>
      <c r="D7" s="703"/>
      <c r="E7" s="703"/>
      <c r="F7" s="704"/>
      <c r="G7" s="702"/>
      <c r="H7" s="703"/>
      <c r="I7" s="704"/>
      <c r="J7" s="714"/>
      <c r="K7" s="714"/>
      <c r="L7" s="714"/>
      <c r="M7" s="714"/>
      <c r="N7" s="717" t="s">
        <v>650</v>
      </c>
      <c r="O7" s="717"/>
      <c r="P7" s="717" t="s">
        <v>651</v>
      </c>
      <c r="Q7" s="717"/>
      <c r="R7" s="717" t="s">
        <v>651</v>
      </c>
      <c r="S7" s="717"/>
      <c r="T7" s="717" t="s">
        <v>651</v>
      </c>
      <c r="U7" s="717"/>
      <c r="V7" s="717" t="s">
        <v>652</v>
      </c>
      <c r="W7" s="717"/>
      <c r="X7" s="724"/>
      <c r="Y7" s="730"/>
      <c r="Z7" s="724"/>
      <c r="AA7" s="725"/>
    </row>
    <row r="8" spans="1:27" ht="21.75" customHeight="1">
      <c r="A8" s="678"/>
      <c r="B8" s="678"/>
      <c r="C8" s="678"/>
      <c r="D8" s="678"/>
      <c r="E8" s="678"/>
      <c r="F8" s="679"/>
      <c r="G8" s="705"/>
      <c r="H8" s="678"/>
      <c r="I8" s="679"/>
      <c r="J8" s="714"/>
      <c r="K8" s="714"/>
      <c r="L8" s="714"/>
      <c r="M8" s="714"/>
      <c r="N8" s="716" t="s">
        <v>653</v>
      </c>
      <c r="O8" s="716"/>
      <c r="P8" s="716" t="s">
        <v>654</v>
      </c>
      <c r="Q8" s="716"/>
      <c r="R8" s="716" t="s">
        <v>654</v>
      </c>
      <c r="S8" s="716"/>
      <c r="T8" s="716" t="s">
        <v>654</v>
      </c>
      <c r="U8" s="716"/>
      <c r="V8" s="733" t="s">
        <v>655</v>
      </c>
      <c r="W8" s="733"/>
      <c r="X8" s="726"/>
      <c r="Y8" s="731"/>
      <c r="Z8" s="726"/>
      <c r="AA8" s="727"/>
    </row>
    <row r="9" spans="1:27" ht="21.75" customHeight="1">
      <c r="A9" s="712" t="s">
        <v>656</v>
      </c>
      <c r="B9" s="713"/>
      <c r="C9" s="713"/>
      <c r="D9" s="713"/>
      <c r="E9" s="713"/>
      <c r="F9" s="100"/>
      <c r="G9" s="706">
        <f>SUM(J9,X9:AA9)</f>
        <v>54762</v>
      </c>
      <c r="H9" s="707"/>
      <c r="I9" s="707"/>
      <c r="J9" s="700">
        <f>SUM(L9,V9)</f>
        <v>33603</v>
      </c>
      <c r="K9" s="700"/>
      <c r="L9" s="700">
        <f>SUM(N9:U9)</f>
        <v>28978</v>
      </c>
      <c r="M9" s="700"/>
      <c r="N9" s="700">
        <v>11479</v>
      </c>
      <c r="O9" s="700"/>
      <c r="P9" s="700">
        <v>12511</v>
      </c>
      <c r="Q9" s="700"/>
      <c r="R9" s="700">
        <v>560</v>
      </c>
      <c r="S9" s="700"/>
      <c r="T9" s="700">
        <v>4428</v>
      </c>
      <c r="U9" s="700"/>
      <c r="V9" s="700">
        <v>4625</v>
      </c>
      <c r="W9" s="700"/>
      <c r="X9" s="700">
        <v>73</v>
      </c>
      <c r="Y9" s="700"/>
      <c r="Z9" s="700">
        <v>21086</v>
      </c>
      <c r="AA9" s="700"/>
    </row>
    <row r="10" spans="1:27" ht="21.75" customHeight="1">
      <c r="A10" s="698" t="s">
        <v>657</v>
      </c>
      <c r="B10" s="699"/>
      <c r="C10" s="699"/>
      <c r="D10" s="699"/>
      <c r="E10" s="699"/>
      <c r="F10" s="102"/>
      <c r="G10" s="708">
        <f>SUM(J10,X10:AA10)</f>
        <v>120056</v>
      </c>
      <c r="H10" s="709"/>
      <c r="I10" s="709"/>
      <c r="J10" s="700">
        <f>SUM(L10,V10)</f>
        <v>98822</v>
      </c>
      <c r="K10" s="700"/>
      <c r="L10" s="700">
        <f>SUM(N10:U10)</f>
        <v>80018</v>
      </c>
      <c r="M10" s="700"/>
      <c r="N10" s="700">
        <v>22980</v>
      </c>
      <c r="O10" s="700"/>
      <c r="P10" s="700">
        <v>45306</v>
      </c>
      <c r="Q10" s="700"/>
      <c r="R10" s="700">
        <v>1274</v>
      </c>
      <c r="S10" s="700"/>
      <c r="T10" s="700">
        <v>10458</v>
      </c>
      <c r="U10" s="700"/>
      <c r="V10" s="700">
        <v>18804</v>
      </c>
      <c r="W10" s="700"/>
      <c r="X10" s="700">
        <v>148</v>
      </c>
      <c r="Y10" s="700"/>
      <c r="Z10" s="700">
        <v>21086</v>
      </c>
      <c r="AA10" s="700"/>
    </row>
    <row r="11" spans="1:27" ht="21.75" customHeight="1">
      <c r="A11" s="698" t="s">
        <v>658</v>
      </c>
      <c r="B11" s="699"/>
      <c r="C11" s="699"/>
      <c r="D11" s="699"/>
      <c r="E11" s="699"/>
      <c r="F11" s="102"/>
      <c r="G11" s="708">
        <f>SUM(J11,X11:AA11)</f>
        <v>119911</v>
      </c>
      <c r="H11" s="709"/>
      <c r="I11" s="709"/>
      <c r="J11" s="700">
        <f>SUM(L11,V11)</f>
        <v>98752</v>
      </c>
      <c r="K11" s="700"/>
      <c r="L11" s="700">
        <f>SUM(N11:U11)</f>
        <v>79961</v>
      </c>
      <c r="M11" s="700"/>
      <c r="N11" s="700">
        <v>22958</v>
      </c>
      <c r="O11" s="700"/>
      <c r="P11" s="700">
        <v>45296</v>
      </c>
      <c r="Q11" s="700"/>
      <c r="R11" s="700">
        <v>1267</v>
      </c>
      <c r="S11" s="700"/>
      <c r="T11" s="700">
        <v>10440</v>
      </c>
      <c r="U11" s="700"/>
      <c r="V11" s="700">
        <v>18791</v>
      </c>
      <c r="W11" s="700"/>
      <c r="X11" s="700">
        <v>73</v>
      </c>
      <c r="Y11" s="700"/>
      <c r="Z11" s="700">
        <v>21086</v>
      </c>
      <c r="AA11" s="700"/>
    </row>
    <row r="12" spans="1:27" ht="21.75" customHeight="1">
      <c r="A12" s="698" t="s">
        <v>659</v>
      </c>
      <c r="B12" s="699"/>
      <c r="C12" s="699"/>
      <c r="D12" s="699"/>
      <c r="E12" s="699"/>
      <c r="F12" s="102"/>
      <c r="G12" s="735">
        <f>G11/G9</f>
        <v>2.1896753223037875</v>
      </c>
      <c r="H12" s="736"/>
      <c r="I12" s="736"/>
      <c r="J12" s="734">
        <f>J11/J9</f>
        <v>2.9387852275094484</v>
      </c>
      <c r="K12" s="734"/>
      <c r="L12" s="734">
        <f>L11/L9</f>
        <v>2.759369176616744</v>
      </c>
      <c r="M12" s="734"/>
      <c r="N12" s="734">
        <f>N11/N9</f>
        <v>2</v>
      </c>
      <c r="O12" s="734"/>
      <c r="P12" s="734">
        <f>P11/P9</f>
        <v>3.620493965310527</v>
      </c>
      <c r="Q12" s="734"/>
      <c r="R12" s="734">
        <f>R11/R9</f>
        <v>2.2625</v>
      </c>
      <c r="S12" s="734"/>
      <c r="T12" s="734">
        <f>T11/T9</f>
        <v>2.3577235772357725</v>
      </c>
      <c r="U12" s="734"/>
      <c r="V12" s="734">
        <f>V11/V9</f>
        <v>4.0629189189189185</v>
      </c>
      <c r="W12" s="734"/>
      <c r="X12" s="734">
        <f>X11/X9</f>
        <v>1</v>
      </c>
      <c r="Y12" s="734"/>
      <c r="Z12" s="734">
        <f>Z11/Z9</f>
        <v>1</v>
      </c>
      <c r="AA12" s="734"/>
    </row>
    <row r="13" spans="1:27" ht="21.75" customHeight="1">
      <c r="A13" s="710" t="s">
        <v>660</v>
      </c>
      <c r="B13" s="711"/>
      <c r="C13" s="711"/>
      <c r="D13" s="711"/>
      <c r="E13" s="711"/>
      <c r="F13" s="103"/>
      <c r="G13" s="708"/>
      <c r="H13" s="709"/>
      <c r="I13" s="709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</row>
    <row r="14" spans="1:27" ht="21.75" customHeight="1">
      <c r="A14" s="698" t="s">
        <v>661</v>
      </c>
      <c r="B14" s="699"/>
      <c r="C14" s="699"/>
      <c r="D14" s="699"/>
      <c r="E14" s="699"/>
      <c r="F14" s="102"/>
      <c r="G14" s="708">
        <f>SUM(J14,X14:AA14)</f>
        <v>4271</v>
      </c>
      <c r="H14" s="709"/>
      <c r="I14" s="709"/>
      <c r="J14" s="700">
        <f>SUM(L14,V14)</f>
        <v>4271</v>
      </c>
      <c r="K14" s="700"/>
      <c r="L14" s="700">
        <f>SUM(N14:U14)</f>
        <v>3657</v>
      </c>
      <c r="M14" s="700"/>
      <c r="N14" s="700" t="s">
        <v>857</v>
      </c>
      <c r="O14" s="700"/>
      <c r="P14" s="700">
        <v>3368</v>
      </c>
      <c r="Q14" s="700"/>
      <c r="R14" s="700">
        <v>15</v>
      </c>
      <c r="S14" s="700"/>
      <c r="T14" s="700">
        <v>274</v>
      </c>
      <c r="U14" s="700"/>
      <c r="V14" s="700">
        <v>614</v>
      </c>
      <c r="W14" s="700"/>
      <c r="X14" s="700" t="s">
        <v>857</v>
      </c>
      <c r="Y14" s="700"/>
      <c r="Z14" s="700" t="s">
        <v>857</v>
      </c>
      <c r="AA14" s="700"/>
    </row>
    <row r="15" spans="1:27" ht="21.75" customHeight="1">
      <c r="A15" s="698" t="s">
        <v>662</v>
      </c>
      <c r="B15" s="699"/>
      <c r="C15" s="699"/>
      <c r="D15" s="699"/>
      <c r="E15" s="699"/>
      <c r="F15" s="102"/>
      <c r="G15" s="708">
        <f>SUM(J15,X15:AA15)</f>
        <v>16904</v>
      </c>
      <c r="H15" s="709"/>
      <c r="I15" s="709"/>
      <c r="J15" s="700">
        <f>SUM(L15,V15)</f>
        <v>16904</v>
      </c>
      <c r="K15" s="700"/>
      <c r="L15" s="700">
        <f>SUM(N15:U15)</f>
        <v>13634</v>
      </c>
      <c r="M15" s="700"/>
      <c r="N15" s="700" t="s">
        <v>665</v>
      </c>
      <c r="O15" s="700"/>
      <c r="P15" s="700">
        <v>12840</v>
      </c>
      <c r="Q15" s="700"/>
      <c r="R15" s="700">
        <v>39</v>
      </c>
      <c r="S15" s="700"/>
      <c r="T15" s="700">
        <v>755</v>
      </c>
      <c r="U15" s="700"/>
      <c r="V15" s="700">
        <v>3270</v>
      </c>
      <c r="W15" s="700"/>
      <c r="X15" s="700" t="s">
        <v>665</v>
      </c>
      <c r="Y15" s="700"/>
      <c r="Z15" s="700" t="s">
        <v>665</v>
      </c>
      <c r="AA15" s="700"/>
    </row>
    <row r="16" spans="1:27" ht="21.75" customHeight="1">
      <c r="A16" s="698" t="s">
        <v>663</v>
      </c>
      <c r="B16" s="699"/>
      <c r="C16" s="699"/>
      <c r="D16" s="699"/>
      <c r="E16" s="699"/>
      <c r="F16" s="102"/>
      <c r="G16" s="708">
        <f>SUM(J16,X16:AA16)</f>
        <v>5629</v>
      </c>
      <c r="H16" s="709"/>
      <c r="I16" s="709"/>
      <c r="J16" s="700">
        <f>SUM(L16,V16)</f>
        <v>5629</v>
      </c>
      <c r="K16" s="700"/>
      <c r="L16" s="700">
        <f>SUM(N16:U16)</f>
        <v>4838</v>
      </c>
      <c r="M16" s="700"/>
      <c r="N16" s="700" t="s">
        <v>665</v>
      </c>
      <c r="O16" s="700"/>
      <c r="P16" s="700">
        <v>4491</v>
      </c>
      <c r="Q16" s="700"/>
      <c r="R16" s="700">
        <v>18</v>
      </c>
      <c r="S16" s="700"/>
      <c r="T16" s="700">
        <v>329</v>
      </c>
      <c r="U16" s="700"/>
      <c r="V16" s="700">
        <v>791</v>
      </c>
      <c r="W16" s="700"/>
      <c r="X16" s="700" t="s">
        <v>665</v>
      </c>
      <c r="Y16" s="700"/>
      <c r="Z16" s="700" t="s">
        <v>665</v>
      </c>
      <c r="AA16" s="700"/>
    </row>
    <row r="17" spans="1:27" ht="21.75" customHeight="1">
      <c r="A17" s="698"/>
      <c r="B17" s="699"/>
      <c r="C17" s="699"/>
      <c r="D17" s="699"/>
      <c r="E17" s="699"/>
      <c r="F17" s="102"/>
      <c r="G17" s="708"/>
      <c r="H17" s="709"/>
      <c r="I17" s="709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0"/>
      <c r="V17" s="700"/>
      <c r="W17" s="700"/>
      <c r="X17" s="700"/>
      <c r="Y17" s="700"/>
      <c r="Z17" s="700"/>
      <c r="AA17" s="700"/>
    </row>
    <row r="18" spans="1:27" ht="21.75" customHeight="1">
      <c r="A18" s="698" t="s">
        <v>664</v>
      </c>
      <c r="B18" s="699"/>
      <c r="C18" s="699"/>
      <c r="D18" s="699"/>
      <c r="E18" s="699"/>
      <c r="F18" s="102"/>
      <c r="G18" s="708">
        <f>SUM(J18,X18:AA18)</f>
        <v>10601</v>
      </c>
      <c r="H18" s="709"/>
      <c r="I18" s="709"/>
      <c r="J18" s="700">
        <f>SUM(L18,V18)</f>
        <v>10575</v>
      </c>
      <c r="K18" s="700"/>
      <c r="L18" s="700">
        <f>SUM(N18:U18)</f>
        <v>8689</v>
      </c>
      <c r="M18" s="700"/>
      <c r="N18" s="700" t="s">
        <v>857</v>
      </c>
      <c r="O18" s="700"/>
      <c r="P18" s="700">
        <v>7161</v>
      </c>
      <c r="Q18" s="700"/>
      <c r="R18" s="700">
        <v>123</v>
      </c>
      <c r="S18" s="700"/>
      <c r="T18" s="700">
        <v>1405</v>
      </c>
      <c r="U18" s="700"/>
      <c r="V18" s="700">
        <v>1886</v>
      </c>
      <c r="W18" s="700"/>
      <c r="X18" s="700" t="s">
        <v>857</v>
      </c>
      <c r="Y18" s="700"/>
      <c r="Z18" s="700">
        <v>26</v>
      </c>
      <c r="AA18" s="700"/>
    </row>
    <row r="19" spans="1:27" ht="21.75" customHeight="1">
      <c r="A19" s="740" t="s">
        <v>666</v>
      </c>
      <c r="B19" s="741"/>
      <c r="C19" s="741"/>
      <c r="D19" s="741"/>
      <c r="E19" s="741"/>
      <c r="F19" s="104"/>
      <c r="G19" s="708">
        <f>SUM(J19,X19:AA19)</f>
        <v>41454</v>
      </c>
      <c r="H19" s="709"/>
      <c r="I19" s="709"/>
      <c r="J19" s="700">
        <f>SUM(L19,V19)</f>
        <v>41428</v>
      </c>
      <c r="K19" s="700"/>
      <c r="L19" s="700">
        <f>SUM(N19:U19)</f>
        <v>31939</v>
      </c>
      <c r="M19" s="700"/>
      <c r="N19" s="700" t="s">
        <v>665</v>
      </c>
      <c r="O19" s="700"/>
      <c r="P19" s="700">
        <v>27751</v>
      </c>
      <c r="Q19" s="700"/>
      <c r="R19" s="700">
        <v>339</v>
      </c>
      <c r="S19" s="700"/>
      <c r="T19" s="700">
        <v>3849</v>
      </c>
      <c r="U19" s="700"/>
      <c r="V19" s="700">
        <v>9489</v>
      </c>
      <c r="W19" s="700"/>
      <c r="X19" s="700" t="s">
        <v>665</v>
      </c>
      <c r="Y19" s="700"/>
      <c r="Z19" s="700">
        <v>26</v>
      </c>
      <c r="AA19" s="700"/>
    </row>
    <row r="20" spans="1:27" ht="21.75" customHeight="1">
      <c r="A20" s="698" t="s">
        <v>667</v>
      </c>
      <c r="B20" s="699"/>
      <c r="C20" s="699"/>
      <c r="D20" s="699"/>
      <c r="E20" s="699"/>
      <c r="F20" s="102"/>
      <c r="G20" s="708">
        <f>SUM(J20,X20:AA20)</f>
        <v>18016</v>
      </c>
      <c r="H20" s="709"/>
      <c r="I20" s="709"/>
      <c r="J20" s="700">
        <f>SUM(L20,V20)</f>
        <v>17990</v>
      </c>
      <c r="K20" s="700"/>
      <c r="L20" s="700">
        <f>SUM(N20:U20)</f>
        <v>14865</v>
      </c>
      <c r="M20" s="700"/>
      <c r="N20" s="700" t="s">
        <v>665</v>
      </c>
      <c r="O20" s="700"/>
      <c r="P20" s="700">
        <v>12519</v>
      </c>
      <c r="Q20" s="700"/>
      <c r="R20" s="700">
        <v>184</v>
      </c>
      <c r="S20" s="700"/>
      <c r="T20" s="700">
        <v>2162</v>
      </c>
      <c r="U20" s="700"/>
      <c r="V20" s="700">
        <v>3125</v>
      </c>
      <c r="W20" s="700"/>
      <c r="X20" s="700" t="s">
        <v>859</v>
      </c>
      <c r="Y20" s="700"/>
      <c r="Z20" s="700">
        <v>26</v>
      </c>
      <c r="AA20" s="700"/>
    </row>
    <row r="21" spans="1:27" ht="21.75" customHeight="1">
      <c r="A21" s="698"/>
      <c r="B21" s="699"/>
      <c r="C21" s="699"/>
      <c r="D21" s="699"/>
      <c r="E21" s="699"/>
      <c r="F21" s="102"/>
      <c r="G21" s="708"/>
      <c r="H21" s="709"/>
      <c r="I21" s="709"/>
      <c r="J21" s="700"/>
      <c r="K21" s="700"/>
      <c r="L21" s="700"/>
      <c r="M21" s="700"/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00"/>
      <c r="AA21" s="700"/>
    </row>
    <row r="22" spans="1:27" ht="21.75" customHeight="1">
      <c r="A22" s="698" t="s">
        <v>668</v>
      </c>
      <c r="B22" s="699"/>
      <c r="C22" s="699"/>
      <c r="D22" s="699"/>
      <c r="E22" s="699"/>
      <c r="F22" s="102"/>
      <c r="G22" s="708">
        <f>SUM(J22,X22:AA22)</f>
        <v>21241</v>
      </c>
      <c r="H22" s="709"/>
      <c r="I22" s="709"/>
      <c r="J22" s="700">
        <f>SUM(L22,V22)</f>
        <v>13815</v>
      </c>
      <c r="K22" s="700"/>
      <c r="L22" s="700">
        <v>10163</v>
      </c>
      <c r="M22" s="700"/>
      <c r="N22" s="700">
        <v>6489</v>
      </c>
      <c r="O22" s="700"/>
      <c r="P22" s="700">
        <v>1830</v>
      </c>
      <c r="Q22" s="700"/>
      <c r="R22" s="700">
        <v>255</v>
      </c>
      <c r="S22" s="700"/>
      <c r="T22" s="700">
        <v>1589</v>
      </c>
      <c r="U22" s="700"/>
      <c r="V22" s="700">
        <v>3652</v>
      </c>
      <c r="W22" s="700"/>
      <c r="X22" s="700">
        <v>25</v>
      </c>
      <c r="Y22" s="700"/>
      <c r="Z22" s="700">
        <v>7401</v>
      </c>
      <c r="AA22" s="700"/>
    </row>
    <row r="23" spans="1:27" ht="21.75" customHeight="1">
      <c r="A23" s="740" t="s">
        <v>669</v>
      </c>
      <c r="B23" s="741"/>
      <c r="C23" s="741"/>
      <c r="D23" s="741"/>
      <c r="E23" s="741"/>
      <c r="F23" s="104"/>
      <c r="G23" s="708">
        <f>SUM(J23,X23:AA23)</f>
        <v>45247</v>
      </c>
      <c r="H23" s="709"/>
      <c r="I23" s="709"/>
      <c r="J23" s="700">
        <f>SUM(L23,V23)</f>
        <v>37795</v>
      </c>
      <c r="K23" s="700"/>
      <c r="L23" s="700">
        <v>22653</v>
      </c>
      <c r="M23" s="700"/>
      <c r="N23" s="700">
        <v>12986</v>
      </c>
      <c r="O23" s="700"/>
      <c r="P23" s="700">
        <v>5767</v>
      </c>
      <c r="Q23" s="700"/>
      <c r="R23" s="700">
        <v>537</v>
      </c>
      <c r="S23" s="700"/>
      <c r="T23" s="700">
        <v>3363</v>
      </c>
      <c r="U23" s="700"/>
      <c r="V23" s="700">
        <v>15142</v>
      </c>
      <c r="W23" s="700"/>
      <c r="X23" s="700">
        <v>51</v>
      </c>
      <c r="Y23" s="700"/>
      <c r="Z23" s="700">
        <v>7401</v>
      </c>
      <c r="AA23" s="700"/>
    </row>
    <row r="24" spans="1:27" ht="21.75" customHeight="1" thickBot="1">
      <c r="A24" s="698" t="s">
        <v>670</v>
      </c>
      <c r="B24" s="699"/>
      <c r="C24" s="699"/>
      <c r="D24" s="699"/>
      <c r="E24" s="699"/>
      <c r="F24" s="115"/>
      <c r="G24" s="708">
        <f>SUM(J24,X24:AA24)</f>
        <v>28897</v>
      </c>
      <c r="H24" s="709"/>
      <c r="I24" s="709"/>
      <c r="J24" s="700">
        <f>SUM(L24,V24)</f>
        <v>21471</v>
      </c>
      <c r="K24" s="700"/>
      <c r="L24" s="700">
        <v>16336</v>
      </c>
      <c r="M24" s="700"/>
      <c r="N24" s="700">
        <v>11390</v>
      </c>
      <c r="O24" s="700"/>
      <c r="P24" s="700">
        <v>3028</v>
      </c>
      <c r="Q24" s="700"/>
      <c r="R24" s="700">
        <v>261</v>
      </c>
      <c r="S24" s="700"/>
      <c r="T24" s="700">
        <v>1657</v>
      </c>
      <c r="U24" s="700"/>
      <c r="V24" s="700">
        <v>5135</v>
      </c>
      <c r="W24" s="700"/>
      <c r="X24" s="700">
        <v>25</v>
      </c>
      <c r="Y24" s="700"/>
      <c r="Z24" s="700">
        <v>7401</v>
      </c>
      <c r="AA24" s="700"/>
    </row>
    <row r="25" spans="1:27" ht="21.75" customHeight="1">
      <c r="A25" s="1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8" t="s">
        <v>671</v>
      </c>
      <c r="W25" s="739"/>
      <c r="X25" s="739"/>
      <c r="Y25" s="739"/>
      <c r="Z25" s="739"/>
      <c r="AA25" s="739"/>
    </row>
    <row r="26" spans="24:27" ht="21.75" customHeight="1">
      <c r="X26" s="648" t="s">
        <v>672</v>
      </c>
      <c r="Y26" s="649"/>
      <c r="Z26" s="649"/>
      <c r="AA26" s="649"/>
    </row>
    <row r="28" spans="1:27" ht="21.75" customHeight="1" thickBot="1">
      <c r="A28" s="744" t="s">
        <v>673</v>
      </c>
      <c r="B28" s="745"/>
      <c r="C28" s="745"/>
      <c r="D28" s="745"/>
      <c r="E28" s="745"/>
      <c r="F28" s="745"/>
      <c r="G28" s="745"/>
      <c r="H28" s="745"/>
      <c r="I28" s="745"/>
      <c r="J28" s="745"/>
      <c r="Y28" s="746" t="s">
        <v>187</v>
      </c>
      <c r="Z28" s="747"/>
      <c r="AA28" s="747"/>
    </row>
    <row r="29" spans="1:27" ht="21.75" customHeight="1">
      <c r="A29" s="752" t="s">
        <v>861</v>
      </c>
      <c r="B29" s="752"/>
      <c r="C29" s="752"/>
      <c r="D29" s="752"/>
      <c r="E29" s="752"/>
      <c r="F29" s="752"/>
      <c r="G29" s="752"/>
      <c r="H29" s="752"/>
      <c r="I29" s="753"/>
      <c r="J29" s="742" t="s">
        <v>619</v>
      </c>
      <c r="K29" s="742"/>
      <c r="L29" s="742"/>
      <c r="M29" s="742" t="s">
        <v>674</v>
      </c>
      <c r="N29" s="742"/>
      <c r="O29" s="742"/>
      <c r="P29" s="742" t="s">
        <v>675</v>
      </c>
      <c r="Q29" s="742"/>
      <c r="R29" s="742"/>
      <c r="S29" s="738" t="s">
        <v>676</v>
      </c>
      <c r="T29" s="738"/>
      <c r="U29" s="738"/>
      <c r="V29" s="738" t="s">
        <v>676</v>
      </c>
      <c r="W29" s="738"/>
      <c r="X29" s="738"/>
      <c r="Y29" s="748" t="s">
        <v>677</v>
      </c>
      <c r="Z29" s="748"/>
      <c r="AA29" s="749"/>
    </row>
    <row r="30" spans="1:27" ht="21.75" customHeight="1">
      <c r="A30" s="754"/>
      <c r="B30" s="754"/>
      <c r="C30" s="754"/>
      <c r="D30" s="754"/>
      <c r="E30" s="754"/>
      <c r="F30" s="754"/>
      <c r="G30" s="754"/>
      <c r="H30" s="754"/>
      <c r="I30" s="755"/>
      <c r="J30" s="733"/>
      <c r="K30" s="733"/>
      <c r="L30" s="733"/>
      <c r="M30" s="733"/>
      <c r="N30" s="733"/>
      <c r="O30" s="733"/>
      <c r="P30" s="733"/>
      <c r="Q30" s="733"/>
      <c r="R30" s="733"/>
      <c r="S30" s="716" t="s">
        <v>678</v>
      </c>
      <c r="T30" s="716"/>
      <c r="U30" s="716"/>
      <c r="V30" s="716" t="s">
        <v>679</v>
      </c>
      <c r="W30" s="716"/>
      <c r="X30" s="716"/>
      <c r="Y30" s="750"/>
      <c r="Z30" s="750"/>
      <c r="AA30" s="751"/>
    </row>
    <row r="31" spans="1:27" ht="21.75" customHeight="1">
      <c r="A31" s="756" t="s">
        <v>680</v>
      </c>
      <c r="B31" s="756"/>
      <c r="C31" s="756"/>
      <c r="D31" s="756"/>
      <c r="E31" s="756"/>
      <c r="F31" s="756"/>
      <c r="G31" s="756"/>
      <c r="H31" s="756"/>
      <c r="I31" s="11"/>
      <c r="J31" s="737">
        <f>SUM(J32:L52)</f>
        <v>56629</v>
      </c>
      <c r="K31" s="737"/>
      <c r="L31" s="737"/>
      <c r="M31" s="737">
        <f>SUM(M32:O52)</f>
        <v>44480</v>
      </c>
      <c r="N31" s="737"/>
      <c r="O31" s="737"/>
      <c r="P31" s="737">
        <f>SUM(P32:R52)</f>
        <v>3291</v>
      </c>
      <c r="Q31" s="737"/>
      <c r="R31" s="737"/>
      <c r="S31" s="737">
        <f>SUM(S32:U52)</f>
        <v>1908</v>
      </c>
      <c r="T31" s="737"/>
      <c r="U31" s="737"/>
      <c r="V31" s="737">
        <f>SUM(V32:X52)</f>
        <v>4494</v>
      </c>
      <c r="W31" s="737"/>
      <c r="X31" s="737"/>
      <c r="Y31" s="737">
        <f>SUM(Y32:AA52)</f>
        <v>2368</v>
      </c>
      <c r="Z31" s="737"/>
      <c r="AA31" s="737"/>
    </row>
    <row r="32" spans="1:27" ht="21.75" customHeight="1">
      <c r="A32" s="4" t="s">
        <v>681</v>
      </c>
      <c r="B32" s="743" t="s">
        <v>682</v>
      </c>
      <c r="C32" s="743"/>
      <c r="D32" s="743"/>
      <c r="E32" s="743"/>
      <c r="F32" s="743"/>
      <c r="G32" s="743"/>
      <c r="H32" s="743"/>
      <c r="I32" s="151"/>
      <c r="J32" s="709">
        <f>SUM(M32:AA32)</f>
        <v>737</v>
      </c>
      <c r="K32" s="709"/>
      <c r="L32" s="709"/>
      <c r="M32" s="709">
        <v>117</v>
      </c>
      <c r="N32" s="709"/>
      <c r="O32" s="709"/>
      <c r="P32" s="709">
        <v>18</v>
      </c>
      <c r="Q32" s="709"/>
      <c r="R32" s="709"/>
      <c r="S32" s="709">
        <v>35</v>
      </c>
      <c r="T32" s="709"/>
      <c r="U32" s="709"/>
      <c r="V32" s="709">
        <v>353</v>
      </c>
      <c r="W32" s="709"/>
      <c r="X32" s="709"/>
      <c r="Y32" s="709">
        <v>214</v>
      </c>
      <c r="Z32" s="709"/>
      <c r="AA32" s="709"/>
    </row>
    <row r="33" spans="1:27" ht="21.75" customHeight="1">
      <c r="A33" s="4" t="s">
        <v>683</v>
      </c>
      <c r="B33" s="743" t="s">
        <v>684</v>
      </c>
      <c r="C33" s="743"/>
      <c r="D33" s="743"/>
      <c r="E33" s="743"/>
      <c r="F33" s="743"/>
      <c r="G33" s="743"/>
      <c r="H33" s="743"/>
      <c r="I33" s="151"/>
      <c r="J33" s="709">
        <f>SUM(M33:AA33)</f>
        <v>20</v>
      </c>
      <c r="K33" s="709"/>
      <c r="L33" s="709"/>
      <c r="M33" s="709">
        <v>9</v>
      </c>
      <c r="N33" s="709"/>
      <c r="O33" s="709"/>
      <c r="P33" s="709" t="s">
        <v>294</v>
      </c>
      <c r="Q33" s="709"/>
      <c r="R33" s="709"/>
      <c r="S33" s="709">
        <v>4</v>
      </c>
      <c r="T33" s="709"/>
      <c r="U33" s="709"/>
      <c r="V33" s="709">
        <v>5</v>
      </c>
      <c r="W33" s="709"/>
      <c r="X33" s="709"/>
      <c r="Y33" s="709">
        <v>2</v>
      </c>
      <c r="Z33" s="709"/>
      <c r="AA33" s="709"/>
    </row>
    <row r="34" spans="1:27" ht="21.75" customHeight="1">
      <c r="A34" s="4" t="s">
        <v>685</v>
      </c>
      <c r="B34" s="743" t="s">
        <v>686</v>
      </c>
      <c r="C34" s="743"/>
      <c r="D34" s="743"/>
      <c r="E34" s="743"/>
      <c r="F34" s="743"/>
      <c r="G34" s="743"/>
      <c r="H34" s="743"/>
      <c r="I34" s="151"/>
      <c r="J34" s="709">
        <f>SUM(M34:AA34)</f>
        <v>90</v>
      </c>
      <c r="K34" s="709"/>
      <c r="L34" s="709"/>
      <c r="M34" s="709">
        <v>20</v>
      </c>
      <c r="N34" s="709"/>
      <c r="O34" s="709"/>
      <c r="P34" s="709">
        <v>1</v>
      </c>
      <c r="Q34" s="709"/>
      <c r="R34" s="709"/>
      <c r="S34" s="709">
        <v>6</v>
      </c>
      <c r="T34" s="709"/>
      <c r="U34" s="709"/>
      <c r="V34" s="709">
        <v>44</v>
      </c>
      <c r="W34" s="709"/>
      <c r="X34" s="709"/>
      <c r="Y34" s="709">
        <v>19</v>
      </c>
      <c r="Z34" s="709"/>
      <c r="AA34" s="709"/>
    </row>
    <row r="35" spans="1:27" ht="21.75" customHeight="1">
      <c r="A35" s="4" t="s">
        <v>687</v>
      </c>
      <c r="B35" s="743" t="s">
        <v>688</v>
      </c>
      <c r="C35" s="743"/>
      <c r="D35" s="743"/>
      <c r="E35" s="743"/>
      <c r="F35" s="743"/>
      <c r="G35" s="743"/>
      <c r="H35" s="743"/>
      <c r="I35" s="151"/>
      <c r="J35" s="709">
        <f>SUM(M35:AA35)</f>
        <v>13</v>
      </c>
      <c r="K35" s="709"/>
      <c r="L35" s="709"/>
      <c r="M35" s="709">
        <v>7</v>
      </c>
      <c r="N35" s="709"/>
      <c r="O35" s="709"/>
      <c r="P35" s="709">
        <v>6</v>
      </c>
      <c r="Q35" s="709"/>
      <c r="R35" s="709"/>
      <c r="S35" s="709" t="s">
        <v>294</v>
      </c>
      <c r="T35" s="709"/>
      <c r="U35" s="709"/>
      <c r="V35" s="709" t="s">
        <v>294</v>
      </c>
      <c r="W35" s="709"/>
      <c r="X35" s="709"/>
      <c r="Y35" s="709" t="s">
        <v>294</v>
      </c>
      <c r="Z35" s="709"/>
      <c r="AA35" s="709"/>
    </row>
    <row r="36" spans="1:27" ht="21.75" customHeight="1">
      <c r="A36" s="4" t="s">
        <v>689</v>
      </c>
      <c r="B36" s="743" t="s">
        <v>690</v>
      </c>
      <c r="C36" s="743"/>
      <c r="D36" s="743"/>
      <c r="E36" s="743"/>
      <c r="F36" s="743"/>
      <c r="G36" s="743"/>
      <c r="H36" s="743"/>
      <c r="I36" s="151"/>
      <c r="J36" s="709">
        <f>SUM(M36:AA36)</f>
        <v>4588</v>
      </c>
      <c r="K36" s="709"/>
      <c r="L36" s="709"/>
      <c r="M36" s="709">
        <v>2982</v>
      </c>
      <c r="N36" s="709"/>
      <c r="O36" s="709"/>
      <c r="P36" s="709">
        <v>579</v>
      </c>
      <c r="Q36" s="709"/>
      <c r="R36" s="709"/>
      <c r="S36" s="709">
        <v>278</v>
      </c>
      <c r="T36" s="709"/>
      <c r="U36" s="709"/>
      <c r="V36" s="709">
        <v>534</v>
      </c>
      <c r="W36" s="709"/>
      <c r="X36" s="709"/>
      <c r="Y36" s="709">
        <v>215</v>
      </c>
      <c r="Z36" s="709"/>
      <c r="AA36" s="709"/>
    </row>
    <row r="37" spans="1:12" ht="21.75" customHeight="1">
      <c r="A37" s="4"/>
      <c r="B37" s="743"/>
      <c r="C37" s="743"/>
      <c r="D37" s="743"/>
      <c r="E37" s="743"/>
      <c r="F37" s="743"/>
      <c r="G37" s="743"/>
      <c r="H37" s="743"/>
      <c r="I37" s="151"/>
      <c r="J37" s="709"/>
      <c r="K37" s="709"/>
      <c r="L37" s="709"/>
    </row>
    <row r="38" spans="1:27" ht="21.75" customHeight="1">
      <c r="A38" s="4" t="s">
        <v>691</v>
      </c>
      <c r="B38" s="743" t="s">
        <v>692</v>
      </c>
      <c r="C38" s="743"/>
      <c r="D38" s="743"/>
      <c r="E38" s="743"/>
      <c r="F38" s="743"/>
      <c r="G38" s="743"/>
      <c r="H38" s="743"/>
      <c r="I38" s="151"/>
      <c r="J38" s="709">
        <v>4079</v>
      </c>
      <c r="K38" s="709"/>
      <c r="L38" s="709"/>
      <c r="M38" s="709">
        <v>3303</v>
      </c>
      <c r="N38" s="709"/>
      <c r="O38" s="709"/>
      <c r="P38" s="709">
        <v>253</v>
      </c>
      <c r="Q38" s="709"/>
      <c r="R38" s="709"/>
      <c r="S38" s="709">
        <v>61</v>
      </c>
      <c r="T38" s="709"/>
      <c r="U38" s="709"/>
      <c r="V38" s="709">
        <v>318</v>
      </c>
      <c r="W38" s="709"/>
      <c r="X38" s="709"/>
      <c r="Y38" s="709">
        <v>87</v>
      </c>
      <c r="Z38" s="709"/>
      <c r="AA38" s="709"/>
    </row>
    <row r="39" spans="1:27" ht="21.75" customHeight="1">
      <c r="A39" s="4" t="s">
        <v>693</v>
      </c>
      <c r="B39" s="743" t="s">
        <v>694</v>
      </c>
      <c r="C39" s="743"/>
      <c r="D39" s="743"/>
      <c r="E39" s="743"/>
      <c r="F39" s="743"/>
      <c r="G39" s="743"/>
      <c r="H39" s="743"/>
      <c r="I39" s="151"/>
      <c r="J39" s="709">
        <f>SUM(M39:AA39)</f>
        <v>233</v>
      </c>
      <c r="K39" s="709"/>
      <c r="L39" s="709"/>
      <c r="M39" s="709">
        <v>228</v>
      </c>
      <c r="N39" s="709"/>
      <c r="O39" s="709"/>
      <c r="P39" s="709">
        <v>5</v>
      </c>
      <c r="Q39" s="709"/>
      <c r="R39" s="709"/>
      <c r="S39" s="709" t="s">
        <v>858</v>
      </c>
      <c r="T39" s="709"/>
      <c r="U39" s="709"/>
      <c r="V39" s="709" t="s">
        <v>294</v>
      </c>
      <c r="W39" s="709"/>
      <c r="X39" s="709"/>
      <c r="Y39" s="709" t="s">
        <v>294</v>
      </c>
      <c r="Z39" s="709"/>
      <c r="AA39" s="709"/>
    </row>
    <row r="40" spans="1:27" ht="21.75" customHeight="1">
      <c r="A40" s="4" t="s">
        <v>695</v>
      </c>
      <c r="B40" s="743" t="s">
        <v>815</v>
      </c>
      <c r="C40" s="743"/>
      <c r="D40" s="743"/>
      <c r="E40" s="743"/>
      <c r="F40" s="743"/>
      <c r="G40" s="743"/>
      <c r="H40" s="743"/>
      <c r="I40" s="151"/>
      <c r="J40" s="709">
        <f>SUM(M40:AA40)</f>
        <v>631</v>
      </c>
      <c r="K40" s="709"/>
      <c r="L40" s="709"/>
      <c r="M40" s="709">
        <v>554</v>
      </c>
      <c r="N40" s="709"/>
      <c r="O40" s="709"/>
      <c r="P40" s="709">
        <v>33</v>
      </c>
      <c r="Q40" s="709"/>
      <c r="R40" s="709"/>
      <c r="S40" s="709">
        <v>10</v>
      </c>
      <c r="T40" s="709"/>
      <c r="U40" s="709"/>
      <c r="V40" s="709">
        <v>29</v>
      </c>
      <c r="W40" s="709"/>
      <c r="X40" s="709"/>
      <c r="Y40" s="709">
        <v>5</v>
      </c>
      <c r="Z40" s="709"/>
      <c r="AA40" s="709"/>
    </row>
    <row r="41" spans="1:27" ht="21.75" customHeight="1">
      <c r="A41" s="4" t="s">
        <v>697</v>
      </c>
      <c r="B41" s="743" t="s">
        <v>696</v>
      </c>
      <c r="C41" s="743"/>
      <c r="D41" s="743"/>
      <c r="E41" s="743"/>
      <c r="F41" s="743"/>
      <c r="G41" s="743"/>
      <c r="H41" s="743"/>
      <c r="I41" s="151"/>
      <c r="J41" s="709">
        <f>SUM(M41:AA41)</f>
        <v>2402</v>
      </c>
      <c r="K41" s="709"/>
      <c r="L41" s="709"/>
      <c r="M41" s="709">
        <v>2134</v>
      </c>
      <c r="N41" s="709"/>
      <c r="O41" s="709"/>
      <c r="P41" s="709">
        <v>66</v>
      </c>
      <c r="Q41" s="709"/>
      <c r="R41" s="709"/>
      <c r="S41" s="709">
        <v>13</v>
      </c>
      <c r="T41" s="709"/>
      <c r="U41" s="709"/>
      <c r="V41" s="709">
        <v>178</v>
      </c>
      <c r="W41" s="709"/>
      <c r="X41" s="709"/>
      <c r="Y41" s="709">
        <v>11</v>
      </c>
      <c r="Z41" s="709"/>
      <c r="AA41" s="709"/>
    </row>
    <row r="42" spans="1:27" ht="21.75" customHeight="1">
      <c r="A42" s="4" t="s">
        <v>699</v>
      </c>
      <c r="B42" s="743" t="s">
        <v>698</v>
      </c>
      <c r="C42" s="743"/>
      <c r="D42" s="743"/>
      <c r="E42" s="743"/>
      <c r="F42" s="743"/>
      <c r="G42" s="743"/>
      <c r="H42" s="743"/>
      <c r="I42" s="151"/>
      <c r="J42" s="709">
        <f>SUM(M42:AA42)</f>
        <v>11112</v>
      </c>
      <c r="K42" s="709"/>
      <c r="L42" s="709"/>
      <c r="M42" s="709">
        <v>8127</v>
      </c>
      <c r="N42" s="709"/>
      <c r="O42" s="709"/>
      <c r="P42" s="709">
        <v>996</v>
      </c>
      <c r="Q42" s="709"/>
      <c r="R42" s="709"/>
      <c r="S42" s="709">
        <v>444</v>
      </c>
      <c r="T42" s="709"/>
      <c r="U42" s="709"/>
      <c r="V42" s="709">
        <v>811</v>
      </c>
      <c r="W42" s="709"/>
      <c r="X42" s="709"/>
      <c r="Y42" s="709">
        <v>734</v>
      </c>
      <c r="Z42" s="709"/>
      <c r="AA42" s="709"/>
    </row>
    <row r="43" spans="1:27" ht="21.75" customHeight="1">
      <c r="A43" s="9" t="s">
        <v>806</v>
      </c>
      <c r="B43" s="743" t="s">
        <v>700</v>
      </c>
      <c r="C43" s="743"/>
      <c r="D43" s="743"/>
      <c r="E43" s="743"/>
      <c r="F43" s="743"/>
      <c r="G43" s="743"/>
      <c r="H43" s="743"/>
      <c r="I43" s="151"/>
      <c r="J43" s="709">
        <f>SUM(M43:AA43)</f>
        <v>1335</v>
      </c>
      <c r="K43" s="709"/>
      <c r="L43" s="709"/>
      <c r="M43" s="709">
        <v>1144</v>
      </c>
      <c r="N43" s="709"/>
      <c r="O43" s="709"/>
      <c r="P43" s="709">
        <v>65</v>
      </c>
      <c r="Q43" s="709"/>
      <c r="R43" s="709"/>
      <c r="S43" s="709">
        <v>23</v>
      </c>
      <c r="T43" s="709"/>
      <c r="U43" s="709"/>
      <c r="V43" s="709">
        <v>78</v>
      </c>
      <c r="W43" s="709"/>
      <c r="X43" s="709"/>
      <c r="Y43" s="709">
        <v>25</v>
      </c>
      <c r="Z43" s="709"/>
      <c r="AA43" s="709"/>
    </row>
    <row r="44" spans="1:27" ht="21.75" customHeight="1">
      <c r="A44" s="4"/>
      <c r="B44" s="743"/>
      <c r="C44" s="743"/>
      <c r="D44" s="743"/>
      <c r="E44" s="743"/>
      <c r="F44" s="743"/>
      <c r="G44" s="743"/>
      <c r="H44" s="743"/>
      <c r="I44" s="151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</row>
    <row r="45" spans="1:27" ht="21.75" customHeight="1">
      <c r="A45" s="4" t="s">
        <v>807</v>
      </c>
      <c r="B45" s="743" t="s">
        <v>701</v>
      </c>
      <c r="C45" s="743"/>
      <c r="D45" s="743"/>
      <c r="E45" s="743"/>
      <c r="F45" s="743"/>
      <c r="G45" s="743"/>
      <c r="H45" s="743"/>
      <c r="I45" s="151"/>
      <c r="J45" s="709">
        <f aca="true" t="shared" si="0" ref="J45:J51">SUM(M45:AA45)</f>
        <v>817</v>
      </c>
      <c r="K45" s="709"/>
      <c r="L45" s="709"/>
      <c r="M45" s="709">
        <v>356</v>
      </c>
      <c r="N45" s="709"/>
      <c r="O45" s="709"/>
      <c r="P45" s="709">
        <v>188</v>
      </c>
      <c r="Q45" s="709"/>
      <c r="R45" s="709"/>
      <c r="S45" s="709">
        <v>28</v>
      </c>
      <c r="T45" s="709"/>
      <c r="U45" s="709"/>
      <c r="V45" s="709">
        <v>198</v>
      </c>
      <c r="W45" s="709"/>
      <c r="X45" s="709"/>
      <c r="Y45" s="709">
        <v>47</v>
      </c>
      <c r="Z45" s="709"/>
      <c r="AA45" s="709"/>
    </row>
    <row r="46" spans="1:27" ht="21.75" customHeight="1">
      <c r="A46" s="4" t="s">
        <v>808</v>
      </c>
      <c r="B46" s="743" t="s">
        <v>816</v>
      </c>
      <c r="C46" s="743"/>
      <c r="D46" s="743"/>
      <c r="E46" s="743"/>
      <c r="F46" s="743"/>
      <c r="G46" s="743"/>
      <c r="H46" s="743"/>
      <c r="I46" s="151"/>
      <c r="J46" s="709">
        <f t="shared" si="0"/>
        <v>6099</v>
      </c>
      <c r="K46" s="709"/>
      <c r="L46" s="709"/>
      <c r="M46" s="709">
        <v>4450</v>
      </c>
      <c r="N46" s="709"/>
      <c r="O46" s="709"/>
      <c r="P46" s="709">
        <v>295</v>
      </c>
      <c r="Q46" s="709"/>
      <c r="R46" s="709"/>
      <c r="S46" s="709">
        <v>451</v>
      </c>
      <c r="T46" s="709"/>
      <c r="U46" s="709"/>
      <c r="V46" s="709">
        <v>452</v>
      </c>
      <c r="W46" s="709"/>
      <c r="X46" s="709"/>
      <c r="Y46" s="709">
        <v>451</v>
      </c>
      <c r="Z46" s="709"/>
      <c r="AA46" s="709"/>
    </row>
    <row r="47" spans="1:27" ht="21.75" customHeight="1">
      <c r="A47" s="4" t="s">
        <v>809</v>
      </c>
      <c r="B47" s="743" t="s">
        <v>817</v>
      </c>
      <c r="C47" s="743"/>
      <c r="D47" s="743"/>
      <c r="E47" s="743"/>
      <c r="F47" s="743"/>
      <c r="G47" s="743"/>
      <c r="H47" s="743"/>
      <c r="I47" s="151"/>
      <c r="J47" s="709">
        <f t="shared" si="0"/>
        <v>8485</v>
      </c>
      <c r="K47" s="709"/>
      <c r="L47" s="709"/>
      <c r="M47" s="709">
        <v>7838</v>
      </c>
      <c r="N47" s="709"/>
      <c r="O47" s="709"/>
      <c r="P47" s="709">
        <v>173</v>
      </c>
      <c r="Q47" s="709"/>
      <c r="R47" s="709"/>
      <c r="S47" s="709">
        <v>184</v>
      </c>
      <c r="T47" s="709"/>
      <c r="U47" s="709"/>
      <c r="V47" s="709">
        <v>131</v>
      </c>
      <c r="W47" s="709"/>
      <c r="X47" s="709"/>
      <c r="Y47" s="709">
        <v>159</v>
      </c>
      <c r="Z47" s="709"/>
      <c r="AA47" s="709"/>
    </row>
    <row r="48" spans="1:27" ht="21.75" customHeight="1">
      <c r="A48" s="4" t="s">
        <v>810</v>
      </c>
      <c r="B48" s="743" t="s">
        <v>818</v>
      </c>
      <c r="C48" s="743"/>
      <c r="D48" s="743"/>
      <c r="E48" s="743"/>
      <c r="F48" s="743"/>
      <c r="G48" s="743"/>
      <c r="H48" s="743"/>
      <c r="I48" s="151"/>
      <c r="J48" s="709">
        <f t="shared" si="0"/>
        <v>2753</v>
      </c>
      <c r="K48" s="709"/>
      <c r="L48" s="709"/>
      <c r="M48" s="709">
        <v>2398</v>
      </c>
      <c r="N48" s="709"/>
      <c r="O48" s="709"/>
      <c r="P48" s="709">
        <v>43</v>
      </c>
      <c r="Q48" s="709"/>
      <c r="R48" s="709"/>
      <c r="S48" s="709">
        <v>37</v>
      </c>
      <c r="T48" s="709"/>
      <c r="U48" s="709"/>
      <c r="V48" s="709">
        <v>252</v>
      </c>
      <c r="W48" s="709"/>
      <c r="X48" s="709"/>
      <c r="Y48" s="709">
        <v>23</v>
      </c>
      <c r="Z48" s="709"/>
      <c r="AA48" s="709"/>
    </row>
    <row r="49" spans="1:27" ht="21.75" customHeight="1">
      <c r="A49" s="4" t="s">
        <v>811</v>
      </c>
      <c r="B49" s="743" t="s">
        <v>819</v>
      </c>
      <c r="C49" s="743"/>
      <c r="D49" s="743"/>
      <c r="E49" s="743"/>
      <c r="F49" s="743"/>
      <c r="G49" s="743"/>
      <c r="H49" s="743"/>
      <c r="I49" s="151"/>
      <c r="J49" s="709">
        <f t="shared" si="0"/>
        <v>486</v>
      </c>
      <c r="K49" s="709"/>
      <c r="L49" s="709"/>
      <c r="M49" s="709">
        <v>474</v>
      </c>
      <c r="N49" s="709"/>
      <c r="O49" s="709"/>
      <c r="P49" s="709">
        <v>9</v>
      </c>
      <c r="Q49" s="709"/>
      <c r="R49" s="709"/>
      <c r="S49" s="709" t="s">
        <v>294</v>
      </c>
      <c r="T49" s="709"/>
      <c r="U49" s="709"/>
      <c r="V49" s="709">
        <v>3</v>
      </c>
      <c r="W49" s="709"/>
      <c r="X49" s="709"/>
      <c r="Y49" s="709" t="s">
        <v>294</v>
      </c>
      <c r="Z49" s="709"/>
      <c r="AA49" s="709"/>
    </row>
    <row r="50" spans="1:27" ht="21.75" customHeight="1">
      <c r="A50" s="4" t="s">
        <v>812</v>
      </c>
      <c r="B50" s="743" t="s">
        <v>702</v>
      </c>
      <c r="C50" s="743"/>
      <c r="D50" s="743"/>
      <c r="E50" s="743"/>
      <c r="F50" s="743"/>
      <c r="G50" s="743"/>
      <c r="H50" s="743"/>
      <c r="I50" s="151"/>
      <c r="J50" s="709">
        <v>8939</v>
      </c>
      <c r="K50" s="709"/>
      <c r="L50" s="709"/>
      <c r="M50" s="709">
        <v>6708</v>
      </c>
      <c r="N50" s="709"/>
      <c r="O50" s="709"/>
      <c r="P50" s="709">
        <v>536</v>
      </c>
      <c r="Q50" s="709"/>
      <c r="R50" s="709"/>
      <c r="S50" s="709">
        <v>305</v>
      </c>
      <c r="T50" s="709"/>
      <c r="U50" s="709"/>
      <c r="V50" s="709">
        <v>1028</v>
      </c>
      <c r="W50" s="709"/>
      <c r="X50" s="709"/>
      <c r="Y50" s="709">
        <v>336</v>
      </c>
      <c r="Z50" s="709"/>
      <c r="AA50" s="709"/>
    </row>
    <row r="51" spans="1:27" ht="21.75" customHeight="1">
      <c r="A51" s="4" t="s">
        <v>813</v>
      </c>
      <c r="B51" s="743" t="s">
        <v>703</v>
      </c>
      <c r="C51" s="743"/>
      <c r="D51" s="743"/>
      <c r="E51" s="743"/>
      <c r="F51" s="743"/>
      <c r="G51" s="743"/>
      <c r="H51" s="743"/>
      <c r="I51" s="151"/>
      <c r="J51" s="709">
        <f t="shared" si="0"/>
        <v>2810</v>
      </c>
      <c r="K51" s="709"/>
      <c r="L51" s="709"/>
      <c r="M51" s="709">
        <v>2810</v>
      </c>
      <c r="N51" s="709"/>
      <c r="O51" s="709"/>
      <c r="P51" s="709" t="s">
        <v>294</v>
      </c>
      <c r="Q51" s="709"/>
      <c r="R51" s="709"/>
      <c r="S51" s="709" t="s">
        <v>294</v>
      </c>
      <c r="T51" s="709"/>
      <c r="U51" s="709"/>
      <c r="V51" s="709" t="s">
        <v>294</v>
      </c>
      <c r="W51" s="709"/>
      <c r="X51" s="709"/>
      <c r="Y51" s="709" t="s">
        <v>294</v>
      </c>
      <c r="Z51" s="709"/>
      <c r="AA51" s="709"/>
    </row>
    <row r="52" spans="1:27" ht="21.75" customHeight="1" thickBot="1">
      <c r="A52" s="152" t="s">
        <v>814</v>
      </c>
      <c r="B52" s="758" t="s">
        <v>704</v>
      </c>
      <c r="C52" s="758"/>
      <c r="D52" s="758"/>
      <c r="E52" s="758"/>
      <c r="F52" s="758"/>
      <c r="G52" s="758"/>
      <c r="H52" s="758"/>
      <c r="I52" s="153"/>
      <c r="J52" s="757">
        <v>1000</v>
      </c>
      <c r="K52" s="757"/>
      <c r="L52" s="757"/>
      <c r="M52" s="757">
        <v>821</v>
      </c>
      <c r="N52" s="757"/>
      <c r="O52" s="757"/>
      <c r="P52" s="757">
        <v>25</v>
      </c>
      <c r="Q52" s="757"/>
      <c r="R52" s="757"/>
      <c r="S52" s="757">
        <v>29</v>
      </c>
      <c r="T52" s="757"/>
      <c r="U52" s="757"/>
      <c r="V52" s="757">
        <v>80</v>
      </c>
      <c r="W52" s="757"/>
      <c r="X52" s="757"/>
      <c r="Y52" s="757">
        <v>40</v>
      </c>
      <c r="Z52" s="757"/>
      <c r="AA52" s="757"/>
    </row>
    <row r="53" spans="1:27" ht="21.75" customHeight="1">
      <c r="A53" s="284" t="s">
        <v>844</v>
      </c>
      <c r="B53" s="760" t="s">
        <v>847</v>
      </c>
      <c r="C53" s="760"/>
      <c r="D53" s="760"/>
      <c r="E53" s="760"/>
      <c r="F53" s="760"/>
      <c r="G53" s="760"/>
      <c r="H53" s="760"/>
      <c r="I53" s="760"/>
      <c r="J53" s="760"/>
      <c r="K53" s="761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688" t="s">
        <v>820</v>
      </c>
      <c r="X53" s="759"/>
      <c r="Y53" s="759"/>
      <c r="Z53" s="759"/>
      <c r="AA53" s="759"/>
    </row>
    <row r="54" spans="24:27" ht="21.75" customHeight="1">
      <c r="X54" s="648" t="s">
        <v>705</v>
      </c>
      <c r="Y54" s="649"/>
      <c r="Z54" s="649"/>
      <c r="AA54" s="649"/>
    </row>
  </sheetData>
  <sheetProtection/>
  <mergeCells count="368">
    <mergeCell ref="Y48:AA48"/>
    <mergeCell ref="S49:U49"/>
    <mergeCell ref="V49:X49"/>
    <mergeCell ref="Y49:AA49"/>
    <mergeCell ref="S48:U48"/>
    <mergeCell ref="V48:X48"/>
    <mergeCell ref="B49:H49"/>
    <mergeCell ref="J49:L49"/>
    <mergeCell ref="M49:O49"/>
    <mergeCell ref="P49:R49"/>
    <mergeCell ref="B48:H48"/>
    <mergeCell ref="J48:L48"/>
    <mergeCell ref="M48:O48"/>
    <mergeCell ref="P48:R48"/>
    <mergeCell ref="Y45:AA45"/>
    <mergeCell ref="S44:U44"/>
    <mergeCell ref="S45:U45"/>
    <mergeCell ref="V45:X45"/>
    <mergeCell ref="V47:X47"/>
    <mergeCell ref="Y47:AA47"/>
    <mergeCell ref="S46:U46"/>
    <mergeCell ref="S47:U47"/>
    <mergeCell ref="Y46:AA46"/>
    <mergeCell ref="V44:X44"/>
    <mergeCell ref="B47:H47"/>
    <mergeCell ref="J47:L47"/>
    <mergeCell ref="M44:O44"/>
    <mergeCell ref="P44:R44"/>
    <mergeCell ref="B46:H46"/>
    <mergeCell ref="J46:L46"/>
    <mergeCell ref="M46:O46"/>
    <mergeCell ref="P46:R46"/>
    <mergeCell ref="P47:R47"/>
    <mergeCell ref="M47:O47"/>
    <mergeCell ref="W53:AA53"/>
    <mergeCell ref="X54:AA54"/>
    <mergeCell ref="B53:K53"/>
    <mergeCell ref="S51:U51"/>
    <mergeCell ref="V51:X51"/>
    <mergeCell ref="Y51:AA51"/>
    <mergeCell ref="Y52:AA52"/>
    <mergeCell ref="B51:H51"/>
    <mergeCell ref="J51:L51"/>
    <mergeCell ref="M51:O51"/>
    <mergeCell ref="P51:R51"/>
    <mergeCell ref="B52:H52"/>
    <mergeCell ref="J52:L52"/>
    <mergeCell ref="M52:O52"/>
    <mergeCell ref="P52:R52"/>
    <mergeCell ref="M50:O50"/>
    <mergeCell ref="P50:R50"/>
    <mergeCell ref="B50:H50"/>
    <mergeCell ref="J50:L50"/>
    <mergeCell ref="S52:U52"/>
    <mergeCell ref="V52:X52"/>
    <mergeCell ref="S50:U50"/>
    <mergeCell ref="V50:X50"/>
    <mergeCell ref="Y50:AA50"/>
    <mergeCell ref="B45:H45"/>
    <mergeCell ref="J45:L45"/>
    <mergeCell ref="M45:O45"/>
    <mergeCell ref="P45:R45"/>
    <mergeCell ref="V46:X46"/>
    <mergeCell ref="Y44:AA44"/>
    <mergeCell ref="B43:H43"/>
    <mergeCell ref="J43:L43"/>
    <mergeCell ref="M43:O43"/>
    <mergeCell ref="P43:R43"/>
    <mergeCell ref="Y43:AA43"/>
    <mergeCell ref="B44:H44"/>
    <mergeCell ref="J44:L44"/>
    <mergeCell ref="S43:U43"/>
    <mergeCell ref="V43:X43"/>
    <mergeCell ref="B42:H42"/>
    <mergeCell ref="J42:L42"/>
    <mergeCell ref="M42:O42"/>
    <mergeCell ref="P42:R42"/>
    <mergeCell ref="B40:H40"/>
    <mergeCell ref="J40:L40"/>
    <mergeCell ref="V42:X42"/>
    <mergeCell ref="Y42:AA42"/>
    <mergeCell ref="V41:X41"/>
    <mergeCell ref="V39:X39"/>
    <mergeCell ref="S41:U41"/>
    <mergeCell ref="S40:U40"/>
    <mergeCell ref="Y39:AA39"/>
    <mergeCell ref="Y40:AA40"/>
    <mergeCell ref="Y41:AA41"/>
    <mergeCell ref="S42:U42"/>
    <mergeCell ref="P41:R41"/>
    <mergeCell ref="P39:R39"/>
    <mergeCell ref="V40:X40"/>
    <mergeCell ref="A15:E15"/>
    <mergeCell ref="A16:E16"/>
    <mergeCell ref="A18:E18"/>
    <mergeCell ref="A19:E19"/>
    <mergeCell ref="A17:E17"/>
    <mergeCell ref="S39:U39"/>
    <mergeCell ref="B39:H39"/>
    <mergeCell ref="J39:L39"/>
    <mergeCell ref="M39:O39"/>
    <mergeCell ref="P35:R35"/>
    <mergeCell ref="B33:H33"/>
    <mergeCell ref="B41:H41"/>
    <mergeCell ref="J41:L41"/>
    <mergeCell ref="M41:O41"/>
    <mergeCell ref="M40:O40"/>
    <mergeCell ref="P40:R40"/>
    <mergeCell ref="B38:H38"/>
    <mergeCell ref="J31:L31"/>
    <mergeCell ref="M31:O31"/>
    <mergeCell ref="T24:U24"/>
    <mergeCell ref="A20:E20"/>
    <mergeCell ref="Y31:AA31"/>
    <mergeCell ref="X24:Y24"/>
    <mergeCell ref="Z24:AA24"/>
    <mergeCell ref="V30:X30"/>
    <mergeCell ref="L20:M20"/>
    <mergeCell ref="X23:Y23"/>
    <mergeCell ref="Y29:AA30"/>
    <mergeCell ref="V31:X31"/>
    <mergeCell ref="Z22:AA22"/>
    <mergeCell ref="V35:X35"/>
    <mergeCell ref="B37:H37"/>
    <mergeCell ref="G24:I24"/>
    <mergeCell ref="A24:E24"/>
    <mergeCell ref="A29:I30"/>
    <mergeCell ref="X26:AA26"/>
    <mergeCell ref="Y28:AA28"/>
    <mergeCell ref="V24:W24"/>
    <mergeCell ref="L24:M24"/>
    <mergeCell ref="B36:H36"/>
    <mergeCell ref="X19:Y19"/>
    <mergeCell ref="X20:Y20"/>
    <mergeCell ref="Z20:AA20"/>
    <mergeCell ref="Y32:AA32"/>
    <mergeCell ref="G21:I21"/>
    <mergeCell ref="G22:I22"/>
    <mergeCell ref="R12:S12"/>
    <mergeCell ref="T12:U12"/>
    <mergeCell ref="R15:S15"/>
    <mergeCell ref="V20:W20"/>
    <mergeCell ref="T20:U20"/>
    <mergeCell ref="R16:S16"/>
    <mergeCell ref="R17:S17"/>
    <mergeCell ref="Z16:AA16"/>
    <mergeCell ref="T15:U15"/>
    <mergeCell ref="X16:Y16"/>
    <mergeCell ref="Z13:AA13"/>
    <mergeCell ref="V14:W14"/>
    <mergeCell ref="V15:W15"/>
    <mergeCell ref="T14:U14"/>
    <mergeCell ref="Z12:AA12"/>
    <mergeCell ref="X14:Y14"/>
    <mergeCell ref="Z14:AA14"/>
    <mergeCell ref="X15:Y15"/>
    <mergeCell ref="Z15:AA15"/>
    <mergeCell ref="L13:M13"/>
    <mergeCell ref="R13:S13"/>
    <mergeCell ref="P15:Q15"/>
    <mergeCell ref="R14:S14"/>
    <mergeCell ref="N15:O15"/>
    <mergeCell ref="J12:K12"/>
    <mergeCell ref="L14:M14"/>
    <mergeCell ref="L16:M16"/>
    <mergeCell ref="P13:Q13"/>
    <mergeCell ref="L15:M15"/>
    <mergeCell ref="P12:Q12"/>
    <mergeCell ref="J14:K14"/>
    <mergeCell ref="N13:O13"/>
    <mergeCell ref="J13:K13"/>
    <mergeCell ref="L12:M12"/>
    <mergeCell ref="L18:M18"/>
    <mergeCell ref="L19:M19"/>
    <mergeCell ref="J19:K19"/>
    <mergeCell ref="L17:M17"/>
    <mergeCell ref="J18:K18"/>
    <mergeCell ref="L21:M21"/>
    <mergeCell ref="G19:I19"/>
    <mergeCell ref="G20:I20"/>
    <mergeCell ref="J20:K20"/>
    <mergeCell ref="L22:M22"/>
    <mergeCell ref="J22:K22"/>
    <mergeCell ref="G15:I15"/>
    <mergeCell ref="G16:I16"/>
    <mergeCell ref="J15:K15"/>
    <mergeCell ref="J16:K16"/>
    <mergeCell ref="G17:I17"/>
    <mergeCell ref="G18:I18"/>
    <mergeCell ref="J17:K17"/>
    <mergeCell ref="P29:R30"/>
    <mergeCell ref="A28:J28"/>
    <mergeCell ref="M29:O30"/>
    <mergeCell ref="P22:Q22"/>
    <mergeCell ref="R22:S22"/>
    <mergeCell ref="J24:K24"/>
    <mergeCell ref="J23:K23"/>
    <mergeCell ref="P21:Q21"/>
    <mergeCell ref="X21:Y21"/>
    <mergeCell ref="Z21:AA21"/>
    <mergeCell ref="S29:U29"/>
    <mergeCell ref="V22:W22"/>
    <mergeCell ref="X22:Y22"/>
    <mergeCell ref="T21:U21"/>
    <mergeCell ref="V21:W21"/>
    <mergeCell ref="T23:U23"/>
    <mergeCell ref="T22:U22"/>
    <mergeCell ref="R21:S21"/>
    <mergeCell ref="M32:O32"/>
    <mergeCell ref="P23:Q23"/>
    <mergeCell ref="R23:S23"/>
    <mergeCell ref="B35:H35"/>
    <mergeCell ref="J35:L35"/>
    <mergeCell ref="M35:O35"/>
    <mergeCell ref="B34:H34"/>
    <mergeCell ref="J34:L34"/>
    <mergeCell ref="M34:O34"/>
    <mergeCell ref="P34:R34"/>
    <mergeCell ref="B32:H32"/>
    <mergeCell ref="J32:L32"/>
    <mergeCell ref="L23:M23"/>
    <mergeCell ref="N20:O20"/>
    <mergeCell ref="P20:Q20"/>
    <mergeCell ref="J33:L33"/>
    <mergeCell ref="M33:O33"/>
    <mergeCell ref="P33:R33"/>
    <mergeCell ref="N21:O21"/>
    <mergeCell ref="N24:O24"/>
    <mergeCell ref="P31:R31"/>
    <mergeCell ref="A23:E23"/>
    <mergeCell ref="N22:O22"/>
    <mergeCell ref="G23:I23"/>
    <mergeCell ref="J29:L30"/>
    <mergeCell ref="A22:E22"/>
    <mergeCell ref="P24:Q24"/>
    <mergeCell ref="R24:S24"/>
    <mergeCell ref="N23:O23"/>
    <mergeCell ref="A31:H31"/>
    <mergeCell ref="Z17:AA17"/>
    <mergeCell ref="Y34:AA34"/>
    <mergeCell ref="Z23:AA23"/>
    <mergeCell ref="V25:AA25"/>
    <mergeCell ref="V33:X33"/>
    <mergeCell ref="S35:U35"/>
    <mergeCell ref="V17:W17"/>
    <mergeCell ref="V32:X32"/>
    <mergeCell ref="S30:U30"/>
    <mergeCell ref="T18:U18"/>
    <mergeCell ref="M38:O38"/>
    <mergeCell ref="J38:L38"/>
    <mergeCell ref="Y38:AA38"/>
    <mergeCell ref="S38:U38"/>
    <mergeCell ref="V38:X38"/>
    <mergeCell ref="V36:X36"/>
    <mergeCell ref="J36:L36"/>
    <mergeCell ref="M36:O36"/>
    <mergeCell ref="P36:R36"/>
    <mergeCell ref="S36:U36"/>
    <mergeCell ref="S34:U34"/>
    <mergeCell ref="Y33:AA33"/>
    <mergeCell ref="V19:W19"/>
    <mergeCell ref="V29:X29"/>
    <mergeCell ref="V23:W23"/>
    <mergeCell ref="J37:L37"/>
    <mergeCell ref="Y35:AA35"/>
    <mergeCell ref="R19:S19"/>
    <mergeCell ref="P32:R32"/>
    <mergeCell ref="S32:U32"/>
    <mergeCell ref="X18:Y18"/>
    <mergeCell ref="P38:R38"/>
    <mergeCell ref="R18:S18"/>
    <mergeCell ref="Y36:AA36"/>
    <mergeCell ref="R20:S20"/>
    <mergeCell ref="S33:U33"/>
    <mergeCell ref="T19:U19"/>
    <mergeCell ref="S31:U31"/>
    <mergeCell ref="Z19:AA19"/>
    <mergeCell ref="Z18:AA18"/>
    <mergeCell ref="N16:O16"/>
    <mergeCell ref="N17:O17"/>
    <mergeCell ref="P17:Q17"/>
    <mergeCell ref="P16:Q16"/>
    <mergeCell ref="V34:X34"/>
    <mergeCell ref="X17:Y17"/>
    <mergeCell ref="T16:U16"/>
    <mergeCell ref="V18:W18"/>
    <mergeCell ref="V16:W16"/>
    <mergeCell ref="T17:U17"/>
    <mergeCell ref="L11:M11"/>
    <mergeCell ref="G11:I11"/>
    <mergeCell ref="G12:I12"/>
    <mergeCell ref="V12:W12"/>
    <mergeCell ref="N19:O19"/>
    <mergeCell ref="N18:O18"/>
    <mergeCell ref="P18:Q18"/>
    <mergeCell ref="N14:O14"/>
    <mergeCell ref="P14:Q14"/>
    <mergeCell ref="P19:Q19"/>
    <mergeCell ref="P11:Q11"/>
    <mergeCell ref="R11:S11"/>
    <mergeCell ref="T11:U11"/>
    <mergeCell ref="V11:W11"/>
    <mergeCell ref="G14:I14"/>
    <mergeCell ref="X11:Y11"/>
    <mergeCell ref="T13:U13"/>
    <mergeCell ref="V13:W13"/>
    <mergeCell ref="X13:Y13"/>
    <mergeCell ref="X12:Y12"/>
    <mergeCell ref="N9:O9"/>
    <mergeCell ref="L6:M8"/>
    <mergeCell ref="P7:Q7"/>
    <mergeCell ref="P8:Q8"/>
    <mergeCell ref="Z11:AA11"/>
    <mergeCell ref="A12:E12"/>
    <mergeCell ref="N12:O12"/>
    <mergeCell ref="Z10:AA10"/>
    <mergeCell ref="A11:E11"/>
    <mergeCell ref="N11:O11"/>
    <mergeCell ref="V6:W6"/>
    <mergeCell ref="Z9:AA9"/>
    <mergeCell ref="V7:W7"/>
    <mergeCell ref="V8:W8"/>
    <mergeCell ref="R8:S8"/>
    <mergeCell ref="L10:M10"/>
    <mergeCell ref="N10:O10"/>
    <mergeCell ref="P10:Q10"/>
    <mergeCell ref="R9:S9"/>
    <mergeCell ref="P9:Q9"/>
    <mergeCell ref="X10:Y10"/>
    <mergeCell ref="J9:K9"/>
    <mergeCell ref="X9:Y9"/>
    <mergeCell ref="V9:W9"/>
    <mergeCell ref="T9:U9"/>
    <mergeCell ref="J10:K10"/>
    <mergeCell ref="R10:S10"/>
    <mergeCell ref="L9:M9"/>
    <mergeCell ref="T10:U10"/>
    <mergeCell ref="V10:W10"/>
    <mergeCell ref="A2:AA2"/>
    <mergeCell ref="A3:G3"/>
    <mergeCell ref="Y3:AA3"/>
    <mergeCell ref="J4:W4"/>
    <mergeCell ref="Z4:AA8"/>
    <mergeCell ref="A4:F8"/>
    <mergeCell ref="T7:U7"/>
    <mergeCell ref="J5:K8"/>
    <mergeCell ref="X4:Y8"/>
    <mergeCell ref="V5:W5"/>
    <mergeCell ref="J11:K11"/>
    <mergeCell ref="L5:U5"/>
    <mergeCell ref="P6:Q6"/>
    <mergeCell ref="T6:U6"/>
    <mergeCell ref="T8:U8"/>
    <mergeCell ref="R6:S6"/>
    <mergeCell ref="R7:S7"/>
    <mergeCell ref="N6:O6"/>
    <mergeCell ref="N7:O7"/>
    <mergeCell ref="N8:O8"/>
    <mergeCell ref="A21:E21"/>
    <mergeCell ref="J21:K21"/>
    <mergeCell ref="A14:E14"/>
    <mergeCell ref="G4:I8"/>
    <mergeCell ref="G9:I9"/>
    <mergeCell ref="G10:I10"/>
    <mergeCell ref="A13:E13"/>
    <mergeCell ref="A9:E9"/>
    <mergeCell ref="A10:E10"/>
    <mergeCell ref="G13:I13"/>
  </mergeCells>
  <printOptions horizontalCentered="1"/>
  <pageMargins left="0.49" right="0.42" top="0.3937007874015748" bottom="0.3937007874015748" header="0.5118110236220472" footer="0.5118110236220472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51"/>
  <sheetViews>
    <sheetView showGridLines="0" zoomScale="90" zoomScaleNormal="90" zoomScalePageLayoutView="0" workbookViewId="0" topLeftCell="A1">
      <selection activeCell="A1" sqref="A1"/>
    </sheetView>
  </sheetViews>
  <sheetFormatPr defaultColWidth="6.625" defaultRowHeight="21.75" customHeight="1"/>
  <cols>
    <col min="1" max="8" width="3.625" style="25" customWidth="1"/>
    <col min="9" max="9" width="6.625" style="25" customWidth="1"/>
    <col min="10" max="10" width="3.625" style="25" customWidth="1"/>
    <col min="11" max="11" width="3.875" style="25" customWidth="1"/>
    <col min="12" max="12" width="1.25" style="25" customWidth="1"/>
    <col min="13" max="24" width="6.375" style="25" customWidth="1"/>
    <col min="25" max="16384" width="6.625" style="25" customWidth="1"/>
  </cols>
  <sheetData>
    <row r="3" spans="1:24" ht="21.75" customHeight="1" thickBot="1">
      <c r="A3" s="462" t="s">
        <v>707</v>
      </c>
      <c r="B3" s="794"/>
      <c r="C3" s="794"/>
      <c r="D3" s="794"/>
      <c r="E3" s="794"/>
      <c r="F3" s="794"/>
      <c r="G3" s="794"/>
      <c r="H3" s="794"/>
      <c r="I3" s="158"/>
      <c r="J3" s="158"/>
      <c r="K3" s="158"/>
      <c r="L3" s="154"/>
      <c r="M3" s="154"/>
      <c r="N3" s="154"/>
      <c r="O3" s="154"/>
      <c r="P3" s="154"/>
      <c r="Q3" s="154"/>
      <c r="R3" s="154"/>
      <c r="S3" s="154"/>
      <c r="T3" s="154"/>
      <c r="U3" s="569" t="s">
        <v>187</v>
      </c>
      <c r="V3" s="569"/>
      <c r="W3" s="569"/>
      <c r="X3" s="569"/>
    </row>
    <row r="4" spans="1:24" ht="21.75" customHeight="1">
      <c r="A4" s="752" t="s">
        <v>862</v>
      </c>
      <c r="B4" s="752"/>
      <c r="C4" s="752"/>
      <c r="D4" s="752"/>
      <c r="E4" s="752"/>
      <c r="F4" s="752"/>
      <c r="G4" s="752"/>
      <c r="H4" s="752"/>
      <c r="I4" s="752"/>
      <c r="J4" s="752"/>
      <c r="K4" s="753"/>
      <c r="L4" s="790" t="s">
        <v>708</v>
      </c>
      <c r="M4" s="752"/>
      <c r="N4" s="752"/>
      <c r="O4" s="753"/>
      <c r="P4" s="742" t="s">
        <v>709</v>
      </c>
      <c r="Q4" s="742"/>
      <c r="R4" s="792"/>
      <c r="S4" s="738" t="s">
        <v>711</v>
      </c>
      <c r="T4" s="738"/>
      <c r="U4" s="738" t="s">
        <v>711</v>
      </c>
      <c r="V4" s="738"/>
      <c r="W4" s="738" t="s">
        <v>710</v>
      </c>
      <c r="X4" s="778"/>
    </row>
    <row r="5" spans="1:24" ht="21.75" customHeight="1">
      <c r="A5" s="754"/>
      <c r="B5" s="754"/>
      <c r="C5" s="754"/>
      <c r="D5" s="754"/>
      <c r="E5" s="754"/>
      <c r="F5" s="754"/>
      <c r="G5" s="754"/>
      <c r="H5" s="754"/>
      <c r="I5" s="754"/>
      <c r="J5" s="754"/>
      <c r="K5" s="755"/>
      <c r="L5" s="791"/>
      <c r="M5" s="754"/>
      <c r="N5" s="754"/>
      <c r="O5" s="755"/>
      <c r="P5" s="733"/>
      <c r="Q5" s="733"/>
      <c r="R5" s="793"/>
      <c r="S5" s="716" t="s">
        <v>512</v>
      </c>
      <c r="T5" s="716"/>
      <c r="U5" s="716" t="s">
        <v>712</v>
      </c>
      <c r="V5" s="716"/>
      <c r="W5" s="716" t="s">
        <v>712</v>
      </c>
      <c r="X5" s="779"/>
    </row>
    <row r="6" spans="1:24" ht="21.75" customHeight="1">
      <c r="A6" s="769" t="s">
        <v>606</v>
      </c>
      <c r="B6" s="769"/>
      <c r="C6" s="769"/>
      <c r="D6" s="769"/>
      <c r="E6" s="769"/>
      <c r="F6" s="769"/>
      <c r="G6" s="769"/>
      <c r="H6" s="769"/>
      <c r="I6" s="769"/>
      <c r="J6" s="117"/>
      <c r="K6" s="122"/>
      <c r="L6" s="116"/>
      <c r="M6" s="776">
        <f>SUM(M8,M15)</f>
        <v>54762</v>
      </c>
      <c r="N6" s="776"/>
      <c r="O6" s="777"/>
      <c r="P6" s="776">
        <f>SUM(P8,P15)</f>
        <v>120056</v>
      </c>
      <c r="Q6" s="776"/>
      <c r="R6" s="777"/>
      <c r="S6" s="781">
        <f>P6/M6</f>
        <v>2.192323143785837</v>
      </c>
      <c r="T6" s="781"/>
      <c r="U6" s="789" t="s">
        <v>293</v>
      </c>
      <c r="V6" s="789"/>
      <c r="W6" s="789" t="s">
        <v>293</v>
      </c>
      <c r="X6" s="789"/>
    </row>
    <row r="7" spans="1:24" ht="21.75" customHeight="1">
      <c r="A7" s="762"/>
      <c r="B7" s="457"/>
      <c r="C7" s="457"/>
      <c r="D7" s="457"/>
      <c r="E7" s="457"/>
      <c r="F7" s="457"/>
      <c r="G7" s="457"/>
      <c r="H7" s="457"/>
      <c r="I7" s="83"/>
      <c r="J7" s="105"/>
      <c r="K7" s="118"/>
      <c r="L7" s="105"/>
      <c r="M7" s="700"/>
      <c r="N7" s="700"/>
      <c r="O7" s="763"/>
      <c r="P7" s="700"/>
      <c r="Q7" s="700"/>
      <c r="R7" s="763"/>
      <c r="S7" s="734"/>
      <c r="T7" s="734"/>
      <c r="U7" s="765"/>
      <c r="V7" s="765"/>
      <c r="W7" s="765"/>
      <c r="X7" s="765"/>
    </row>
    <row r="8" spans="1:24" ht="21.75" customHeight="1">
      <c r="A8" s="154"/>
      <c r="B8" s="770" t="s">
        <v>713</v>
      </c>
      <c r="C8" s="770"/>
      <c r="D8" s="770"/>
      <c r="E8" s="770"/>
      <c r="F8" s="770"/>
      <c r="G8" s="770"/>
      <c r="H8" s="770"/>
      <c r="I8" s="770"/>
      <c r="J8" s="770"/>
      <c r="K8" s="156"/>
      <c r="L8" s="155"/>
      <c r="M8" s="773">
        <f>SUM(M9:N13)</f>
        <v>53959</v>
      </c>
      <c r="N8" s="773"/>
      <c r="O8" s="774"/>
      <c r="P8" s="773">
        <f>SUM(P9:Q13)</f>
        <v>119120</v>
      </c>
      <c r="Q8" s="773"/>
      <c r="R8" s="774"/>
      <c r="S8" s="764">
        <f aca="true" t="shared" si="0" ref="S8:S13">P8/M8</f>
        <v>2.207602068236995</v>
      </c>
      <c r="T8" s="764"/>
      <c r="U8" s="784">
        <v>77.9</v>
      </c>
      <c r="V8" s="784"/>
      <c r="W8" s="784">
        <v>35.3</v>
      </c>
      <c r="X8" s="784"/>
    </row>
    <row r="9" spans="1:24" ht="21.75" customHeight="1">
      <c r="A9" s="154"/>
      <c r="C9" s="743" t="s">
        <v>714</v>
      </c>
      <c r="D9" s="743"/>
      <c r="E9" s="743"/>
      <c r="F9" s="743"/>
      <c r="G9" s="743"/>
      <c r="H9" s="743"/>
      <c r="I9" s="743"/>
      <c r="J9" s="743"/>
      <c r="K9" s="151"/>
      <c r="L9" s="138"/>
      <c r="M9" s="700">
        <v>26426</v>
      </c>
      <c r="N9" s="700"/>
      <c r="O9" s="763"/>
      <c r="P9" s="700">
        <v>68124</v>
      </c>
      <c r="Q9" s="700"/>
      <c r="R9" s="763"/>
      <c r="S9" s="734">
        <f t="shared" si="0"/>
        <v>2.577915689094074</v>
      </c>
      <c r="T9" s="734"/>
      <c r="U9" s="765">
        <v>113.2</v>
      </c>
      <c r="V9" s="765"/>
      <c r="W9" s="765">
        <v>43.9</v>
      </c>
      <c r="X9" s="765"/>
    </row>
    <row r="10" spans="1:24" ht="21.75" customHeight="1">
      <c r="A10" s="154"/>
      <c r="C10" s="743" t="s">
        <v>706</v>
      </c>
      <c r="D10" s="743"/>
      <c r="E10" s="743"/>
      <c r="F10" s="743"/>
      <c r="G10" s="743"/>
      <c r="H10" s="743"/>
      <c r="I10" s="743"/>
      <c r="J10" s="743"/>
      <c r="K10" s="151"/>
      <c r="L10" s="138"/>
      <c r="M10" s="700">
        <v>2959</v>
      </c>
      <c r="N10" s="700"/>
      <c r="O10" s="763"/>
      <c r="P10" s="700">
        <v>6853</v>
      </c>
      <c r="Q10" s="700"/>
      <c r="R10" s="763"/>
      <c r="S10" s="734">
        <f t="shared" si="0"/>
        <v>2.315985130111524</v>
      </c>
      <c r="T10" s="734"/>
      <c r="U10" s="765">
        <v>50.2</v>
      </c>
      <c r="V10" s="765"/>
      <c r="W10" s="765">
        <v>21.7</v>
      </c>
      <c r="X10" s="765"/>
    </row>
    <row r="11" spans="1:24" ht="21.75" customHeight="1">
      <c r="A11" s="154"/>
      <c r="C11" s="743" t="s">
        <v>715</v>
      </c>
      <c r="D11" s="743"/>
      <c r="E11" s="743"/>
      <c r="F11" s="743"/>
      <c r="G11" s="743"/>
      <c r="H11" s="743"/>
      <c r="I11" s="743"/>
      <c r="J11" s="743"/>
      <c r="K11" s="151"/>
      <c r="L11" s="138"/>
      <c r="M11" s="700">
        <v>22454</v>
      </c>
      <c r="N11" s="700"/>
      <c r="O11" s="763"/>
      <c r="P11" s="700">
        <v>39961</v>
      </c>
      <c r="Q11" s="700"/>
      <c r="R11" s="763"/>
      <c r="S11" s="734">
        <f t="shared" si="0"/>
        <v>1.7796829072770999</v>
      </c>
      <c r="T11" s="734"/>
      <c r="U11" s="765">
        <v>42.7</v>
      </c>
      <c r="V11" s="765"/>
      <c r="W11" s="765">
        <v>24</v>
      </c>
      <c r="X11" s="765"/>
    </row>
    <row r="12" spans="1:24" ht="21.75" customHeight="1">
      <c r="A12" s="154"/>
      <c r="C12" s="743" t="s">
        <v>716</v>
      </c>
      <c r="D12" s="743"/>
      <c r="E12" s="743"/>
      <c r="F12" s="743"/>
      <c r="G12" s="743"/>
      <c r="H12" s="743"/>
      <c r="I12" s="743"/>
      <c r="J12" s="743"/>
      <c r="K12" s="151"/>
      <c r="L12" s="138"/>
      <c r="M12" s="700">
        <v>1184</v>
      </c>
      <c r="N12" s="700"/>
      <c r="O12" s="763"/>
      <c r="P12" s="700">
        <v>2614</v>
      </c>
      <c r="Q12" s="700"/>
      <c r="R12" s="763"/>
      <c r="S12" s="734">
        <f t="shared" si="0"/>
        <v>2.20777027027027</v>
      </c>
      <c r="T12" s="734"/>
      <c r="U12" s="765">
        <v>61.5</v>
      </c>
      <c r="V12" s="765"/>
      <c r="W12" s="765">
        <v>27.8</v>
      </c>
      <c r="X12" s="765"/>
    </row>
    <row r="13" spans="1:24" ht="21.75" customHeight="1">
      <c r="A13" s="154"/>
      <c r="C13" s="743" t="s">
        <v>717</v>
      </c>
      <c r="D13" s="743"/>
      <c r="E13" s="743"/>
      <c r="F13" s="743"/>
      <c r="G13" s="743"/>
      <c r="H13" s="743"/>
      <c r="I13" s="743"/>
      <c r="J13" s="743"/>
      <c r="K13" s="151"/>
      <c r="L13" s="138"/>
      <c r="M13" s="700">
        <v>936</v>
      </c>
      <c r="N13" s="700"/>
      <c r="O13" s="763"/>
      <c r="P13" s="700">
        <v>1568</v>
      </c>
      <c r="Q13" s="700"/>
      <c r="R13" s="763"/>
      <c r="S13" s="734">
        <f t="shared" si="0"/>
        <v>1.6752136752136753</v>
      </c>
      <c r="T13" s="734"/>
      <c r="U13" s="765">
        <v>34.7</v>
      </c>
      <c r="V13" s="765"/>
      <c r="W13" s="765">
        <v>20.7</v>
      </c>
      <c r="X13" s="765"/>
    </row>
    <row r="14" spans="1:24" ht="21.75" customHeight="1">
      <c r="A14" s="130"/>
      <c r="B14" s="83"/>
      <c r="C14" s="83"/>
      <c r="D14" s="83"/>
      <c r="E14" s="83"/>
      <c r="F14" s="83"/>
      <c r="G14" s="83"/>
      <c r="H14" s="83"/>
      <c r="I14" s="83"/>
      <c r="J14" s="105"/>
      <c r="K14" s="118"/>
      <c r="L14" s="105"/>
      <c r="M14" s="700"/>
      <c r="N14" s="700"/>
      <c r="O14" s="763"/>
      <c r="P14" s="700"/>
      <c r="Q14" s="700"/>
      <c r="R14" s="763"/>
      <c r="S14" s="734"/>
      <c r="T14" s="734"/>
      <c r="U14" s="765"/>
      <c r="V14" s="765"/>
      <c r="W14" s="765"/>
      <c r="X14" s="765"/>
    </row>
    <row r="15" spans="1:24" ht="21.75" customHeight="1">
      <c r="A15" s="154"/>
      <c r="B15" s="770" t="s">
        <v>718</v>
      </c>
      <c r="C15" s="770"/>
      <c r="D15" s="770"/>
      <c r="E15" s="770"/>
      <c r="F15" s="770"/>
      <c r="G15" s="770"/>
      <c r="H15" s="770"/>
      <c r="I15" s="770"/>
      <c r="J15" s="770"/>
      <c r="K15" s="156"/>
      <c r="L15" s="155"/>
      <c r="M15" s="773">
        <v>803</v>
      </c>
      <c r="N15" s="773"/>
      <c r="O15" s="774"/>
      <c r="P15" s="773">
        <v>936</v>
      </c>
      <c r="Q15" s="773"/>
      <c r="R15" s="774"/>
      <c r="S15" s="764">
        <f>P15/M15</f>
        <v>1.165628891656289</v>
      </c>
      <c r="T15" s="764"/>
      <c r="U15" s="784" t="s">
        <v>293</v>
      </c>
      <c r="V15" s="784"/>
      <c r="W15" s="784" t="s">
        <v>293</v>
      </c>
      <c r="X15" s="784"/>
    </row>
    <row r="16" spans="1:24" ht="21.75" customHeight="1" thickBot="1">
      <c r="A16" s="766"/>
      <c r="B16" s="767"/>
      <c r="C16" s="767"/>
      <c r="D16" s="767"/>
      <c r="E16" s="767"/>
      <c r="F16" s="767"/>
      <c r="G16" s="767"/>
      <c r="H16" s="767"/>
      <c r="I16" s="121"/>
      <c r="J16" s="121"/>
      <c r="K16" s="119"/>
      <c r="L16" s="121"/>
      <c r="M16" s="757"/>
      <c r="N16" s="757"/>
      <c r="O16" s="775"/>
      <c r="P16" s="757"/>
      <c r="Q16" s="757"/>
      <c r="R16" s="775"/>
      <c r="S16" s="734"/>
      <c r="T16" s="734"/>
      <c r="U16" s="765"/>
      <c r="V16" s="765"/>
      <c r="W16" s="768"/>
      <c r="X16" s="768"/>
    </row>
    <row r="17" spans="1:24" ht="21.75" customHeight="1">
      <c r="A17" s="21" t="s">
        <v>845</v>
      </c>
      <c r="B17" s="772" t="s">
        <v>846</v>
      </c>
      <c r="C17" s="772"/>
      <c r="D17" s="772"/>
      <c r="E17" s="772"/>
      <c r="F17" s="772"/>
      <c r="G17" s="772"/>
      <c r="H17" s="772"/>
      <c r="I17" s="772"/>
      <c r="J17" s="772"/>
      <c r="K17" s="283"/>
      <c r="L17" s="283"/>
      <c r="M17" s="283"/>
      <c r="N17" s="283"/>
      <c r="O17" s="82"/>
      <c r="P17" s="82"/>
      <c r="Q17" s="82"/>
      <c r="R17" s="26"/>
      <c r="S17" s="26"/>
      <c r="T17" s="688" t="s">
        <v>719</v>
      </c>
      <c r="U17" s="688"/>
      <c r="V17" s="688"/>
      <c r="W17" s="688"/>
      <c r="X17" s="688"/>
    </row>
    <row r="18" spans="1:24" ht="21.75" customHeight="1">
      <c r="A18" s="93"/>
      <c r="K18" s="268"/>
      <c r="L18" s="268"/>
      <c r="M18" s="268"/>
      <c r="N18" s="268"/>
      <c r="O18" s="268"/>
      <c r="P18" s="268"/>
      <c r="U18" s="648" t="s">
        <v>720</v>
      </c>
      <c r="V18" s="648"/>
      <c r="W18" s="648"/>
      <c r="X18" s="648"/>
    </row>
    <row r="19" spans="1:24" ht="21.75" customHeight="1">
      <c r="A19" s="93"/>
      <c r="K19" s="268"/>
      <c r="L19" s="268"/>
      <c r="M19" s="268"/>
      <c r="N19" s="268"/>
      <c r="O19" s="268"/>
      <c r="P19" s="268"/>
      <c r="U19" s="81"/>
      <c r="V19" s="81"/>
      <c r="W19" s="81"/>
      <c r="X19" s="81"/>
    </row>
    <row r="23" spans="1:24" ht="21.75" customHeight="1" thickBot="1">
      <c r="A23" s="771" t="s">
        <v>721</v>
      </c>
      <c r="B23" s="771"/>
      <c r="C23" s="771"/>
      <c r="D23" s="771"/>
      <c r="E23" s="771"/>
      <c r="F23" s="771"/>
      <c r="G23" s="771"/>
      <c r="H23" s="771"/>
      <c r="I23" s="771"/>
      <c r="J23" s="150"/>
      <c r="K23" s="150"/>
      <c r="L23" s="150"/>
      <c r="M23" s="157"/>
      <c r="N23" s="157"/>
      <c r="V23" s="746" t="s">
        <v>187</v>
      </c>
      <c r="W23" s="747"/>
      <c r="X23" s="747"/>
    </row>
    <row r="24" spans="1:24" ht="21.75" customHeight="1">
      <c r="A24" s="752" t="s">
        <v>722</v>
      </c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3"/>
      <c r="M24" s="717" t="s">
        <v>723</v>
      </c>
      <c r="N24" s="717"/>
      <c r="O24" s="742"/>
      <c r="P24" s="742" t="s">
        <v>724</v>
      </c>
      <c r="Q24" s="742"/>
      <c r="R24" s="742"/>
      <c r="S24" s="742" t="s">
        <v>725</v>
      </c>
      <c r="T24" s="742"/>
      <c r="U24" s="742"/>
      <c r="V24" s="738" t="s">
        <v>726</v>
      </c>
      <c r="W24" s="738"/>
      <c r="X24" s="778"/>
    </row>
    <row r="25" spans="1:24" ht="21.75" customHeight="1">
      <c r="A25" s="754"/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5"/>
      <c r="M25" s="733"/>
      <c r="N25" s="733"/>
      <c r="O25" s="733"/>
      <c r="P25" s="733"/>
      <c r="Q25" s="733"/>
      <c r="R25" s="733"/>
      <c r="S25" s="733"/>
      <c r="T25" s="733"/>
      <c r="U25" s="733"/>
      <c r="V25" s="716" t="s">
        <v>725</v>
      </c>
      <c r="W25" s="716"/>
      <c r="X25" s="779"/>
    </row>
    <row r="26" spans="1:24" ht="21.75" customHeight="1">
      <c r="A26" s="780" t="s">
        <v>607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23"/>
      <c r="L26" s="123"/>
      <c r="M26" s="785">
        <f>SUM(M28,M32,M38,M46,M48)</f>
        <v>54762</v>
      </c>
      <c r="N26" s="786"/>
      <c r="O26" s="786"/>
      <c r="P26" s="776">
        <f>SUM(P28,P32,P38,P46,P48)</f>
        <v>120056</v>
      </c>
      <c r="Q26" s="776"/>
      <c r="R26" s="776"/>
      <c r="S26" s="776">
        <f>SUM(S28,S32,S38,S46,S48)</f>
        <v>119911</v>
      </c>
      <c r="T26" s="776"/>
      <c r="U26" s="776"/>
      <c r="V26" s="781">
        <f>S26/M26</f>
        <v>2.1896753223037875</v>
      </c>
      <c r="W26" s="781"/>
      <c r="X26" s="781"/>
    </row>
    <row r="27" spans="2:24" ht="21.75" customHeight="1"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139"/>
      <c r="M27" s="708"/>
      <c r="N27" s="709"/>
      <c r="O27" s="709"/>
      <c r="P27" s="700"/>
      <c r="Q27" s="700"/>
      <c r="R27" s="700"/>
      <c r="S27" s="700"/>
      <c r="T27" s="700"/>
      <c r="U27" s="700"/>
      <c r="V27" s="734"/>
      <c r="W27" s="734"/>
      <c r="X27" s="734"/>
    </row>
    <row r="28" spans="1:24" ht="21.75" customHeight="1">
      <c r="A28" s="154"/>
      <c r="B28" s="770" t="s">
        <v>727</v>
      </c>
      <c r="C28" s="770"/>
      <c r="D28" s="770"/>
      <c r="E28" s="770"/>
      <c r="F28" s="770"/>
      <c r="G28" s="770"/>
      <c r="H28" s="770"/>
      <c r="I28" s="770"/>
      <c r="J28" s="770"/>
      <c r="K28" s="770"/>
      <c r="L28" s="155"/>
      <c r="M28" s="782">
        <f>SUM(M29:O30)</f>
        <v>335</v>
      </c>
      <c r="N28" s="783"/>
      <c r="O28" s="783"/>
      <c r="P28" s="773">
        <f>SUM(P29:R30)</f>
        <v>737</v>
      </c>
      <c r="Q28" s="773"/>
      <c r="R28" s="773"/>
      <c r="S28" s="773">
        <f>SUM(S29:U30)</f>
        <v>732</v>
      </c>
      <c r="T28" s="773"/>
      <c r="U28" s="773"/>
      <c r="V28" s="764">
        <f>S28/M28</f>
        <v>2.1850746268656716</v>
      </c>
      <c r="W28" s="764"/>
      <c r="X28" s="764"/>
    </row>
    <row r="29" spans="1:24" ht="21.75" customHeight="1">
      <c r="A29" s="154"/>
      <c r="B29" s="139"/>
      <c r="C29" s="743" t="s">
        <v>728</v>
      </c>
      <c r="D29" s="743"/>
      <c r="E29" s="743"/>
      <c r="F29" s="743"/>
      <c r="G29" s="743"/>
      <c r="H29" s="743"/>
      <c r="I29" s="743"/>
      <c r="J29" s="743"/>
      <c r="K29" s="743"/>
      <c r="L29" s="138"/>
      <c r="M29" s="708">
        <v>261</v>
      </c>
      <c r="N29" s="709"/>
      <c r="O29" s="709"/>
      <c r="P29" s="700">
        <v>594</v>
      </c>
      <c r="Q29" s="700"/>
      <c r="R29" s="700"/>
      <c r="S29" s="700">
        <v>589</v>
      </c>
      <c r="T29" s="700"/>
      <c r="U29" s="700"/>
      <c r="V29" s="734">
        <f>S29/M29</f>
        <v>2.256704980842912</v>
      </c>
      <c r="W29" s="734"/>
      <c r="X29" s="734"/>
    </row>
    <row r="30" spans="1:24" ht="21.75" customHeight="1">
      <c r="A30" s="154"/>
      <c r="B30" s="139"/>
      <c r="C30" s="743" t="s">
        <v>729</v>
      </c>
      <c r="D30" s="743"/>
      <c r="E30" s="743"/>
      <c r="F30" s="743"/>
      <c r="G30" s="743"/>
      <c r="H30" s="743"/>
      <c r="I30" s="743"/>
      <c r="J30" s="743"/>
      <c r="K30" s="743"/>
      <c r="L30" s="138"/>
      <c r="M30" s="708">
        <v>74</v>
      </c>
      <c r="N30" s="709"/>
      <c r="O30" s="709"/>
      <c r="P30" s="700">
        <v>143</v>
      </c>
      <c r="Q30" s="700"/>
      <c r="R30" s="700"/>
      <c r="S30" s="700">
        <v>143</v>
      </c>
      <c r="T30" s="700"/>
      <c r="U30" s="700"/>
      <c r="V30" s="734">
        <f>S30/M30</f>
        <v>1.9324324324324325</v>
      </c>
      <c r="W30" s="734"/>
      <c r="X30" s="734"/>
    </row>
    <row r="31" spans="1:24" ht="21.75" customHeight="1">
      <c r="A31" s="154"/>
      <c r="B31" s="139"/>
      <c r="C31" s="743"/>
      <c r="D31" s="743"/>
      <c r="E31" s="743"/>
      <c r="F31" s="743"/>
      <c r="G31" s="743"/>
      <c r="H31" s="743"/>
      <c r="I31" s="743"/>
      <c r="J31" s="743"/>
      <c r="K31" s="743"/>
      <c r="L31" s="138"/>
      <c r="M31" s="708"/>
      <c r="N31" s="709"/>
      <c r="O31" s="709"/>
      <c r="P31" s="700"/>
      <c r="Q31" s="700"/>
      <c r="R31" s="700"/>
      <c r="S31" s="700"/>
      <c r="T31" s="700"/>
      <c r="U31" s="700"/>
      <c r="V31" s="734"/>
      <c r="W31" s="734"/>
      <c r="X31" s="734"/>
    </row>
    <row r="32" spans="1:24" ht="21.75" customHeight="1">
      <c r="A32" s="154"/>
      <c r="B32" s="770" t="s">
        <v>730</v>
      </c>
      <c r="C32" s="770"/>
      <c r="D32" s="770"/>
      <c r="E32" s="770"/>
      <c r="F32" s="770"/>
      <c r="G32" s="770"/>
      <c r="H32" s="770"/>
      <c r="I32" s="770"/>
      <c r="J32" s="770"/>
      <c r="K32" s="770"/>
      <c r="L32" s="155"/>
      <c r="M32" s="782">
        <f>SUM(M33:O36)</f>
        <v>274</v>
      </c>
      <c r="N32" s="783"/>
      <c r="O32" s="783"/>
      <c r="P32" s="773">
        <f>SUM(P33:R36)</f>
        <v>1085</v>
      </c>
      <c r="Q32" s="773"/>
      <c r="R32" s="773"/>
      <c r="S32" s="773">
        <f>SUM(S33:U36)</f>
        <v>1085</v>
      </c>
      <c r="T32" s="773"/>
      <c r="U32" s="773"/>
      <c r="V32" s="764">
        <f>S32/M32</f>
        <v>3.95985401459854</v>
      </c>
      <c r="W32" s="764"/>
      <c r="X32" s="764"/>
    </row>
    <row r="33" spans="1:24" ht="21.75" customHeight="1">
      <c r="A33" s="154"/>
      <c r="B33" s="139"/>
      <c r="C33" s="743" t="s">
        <v>731</v>
      </c>
      <c r="D33" s="743"/>
      <c r="E33" s="743"/>
      <c r="F33" s="743"/>
      <c r="G33" s="743"/>
      <c r="H33" s="743"/>
      <c r="I33" s="743"/>
      <c r="J33" s="743"/>
      <c r="K33" s="743"/>
      <c r="L33" s="138"/>
      <c r="M33" s="708">
        <v>163</v>
      </c>
      <c r="N33" s="709"/>
      <c r="O33" s="709"/>
      <c r="P33" s="700">
        <v>674</v>
      </c>
      <c r="Q33" s="700"/>
      <c r="R33" s="700"/>
      <c r="S33" s="700">
        <v>674</v>
      </c>
      <c r="T33" s="700"/>
      <c r="U33" s="700"/>
      <c r="V33" s="734">
        <f>S33/M33</f>
        <v>4.134969325153374</v>
      </c>
      <c r="W33" s="734"/>
      <c r="X33" s="734"/>
    </row>
    <row r="34" spans="1:24" ht="21.75" customHeight="1">
      <c r="A34" s="154"/>
      <c r="B34" s="139"/>
      <c r="C34" s="743" t="s">
        <v>732</v>
      </c>
      <c r="D34" s="743"/>
      <c r="E34" s="743"/>
      <c r="F34" s="743"/>
      <c r="G34" s="743"/>
      <c r="H34" s="743"/>
      <c r="I34" s="743"/>
      <c r="J34" s="743"/>
      <c r="K34" s="743"/>
      <c r="L34" s="138"/>
      <c r="M34" s="708">
        <v>41</v>
      </c>
      <c r="N34" s="709"/>
      <c r="O34" s="709"/>
      <c r="P34" s="700">
        <v>134</v>
      </c>
      <c r="Q34" s="700"/>
      <c r="R34" s="700"/>
      <c r="S34" s="700">
        <v>134</v>
      </c>
      <c r="T34" s="700"/>
      <c r="U34" s="700"/>
      <c r="V34" s="734">
        <f>S34/M34</f>
        <v>3.268292682926829</v>
      </c>
      <c r="W34" s="734"/>
      <c r="X34" s="734"/>
    </row>
    <row r="35" spans="1:24" ht="21.75" customHeight="1">
      <c r="A35" s="154"/>
      <c r="B35" s="139"/>
      <c r="C35" s="743" t="s">
        <v>733</v>
      </c>
      <c r="D35" s="743"/>
      <c r="E35" s="743"/>
      <c r="F35" s="743"/>
      <c r="G35" s="743"/>
      <c r="H35" s="743"/>
      <c r="I35" s="743"/>
      <c r="J35" s="743"/>
      <c r="K35" s="743"/>
      <c r="L35" s="138"/>
      <c r="M35" s="708">
        <v>10</v>
      </c>
      <c r="N35" s="709"/>
      <c r="O35" s="709"/>
      <c r="P35" s="700">
        <v>37</v>
      </c>
      <c r="Q35" s="700"/>
      <c r="R35" s="700"/>
      <c r="S35" s="700">
        <v>37</v>
      </c>
      <c r="T35" s="700"/>
      <c r="U35" s="700"/>
      <c r="V35" s="734">
        <f>S35/M35</f>
        <v>3.7</v>
      </c>
      <c r="W35" s="734"/>
      <c r="X35" s="734"/>
    </row>
    <row r="36" spans="1:24" ht="21.75" customHeight="1">
      <c r="A36" s="154"/>
      <c r="B36" s="139"/>
      <c r="C36" s="743" t="s">
        <v>734</v>
      </c>
      <c r="D36" s="743"/>
      <c r="E36" s="743"/>
      <c r="F36" s="743"/>
      <c r="G36" s="743"/>
      <c r="H36" s="743"/>
      <c r="I36" s="743"/>
      <c r="J36" s="743"/>
      <c r="K36" s="743"/>
      <c r="L36" s="138"/>
      <c r="M36" s="708">
        <v>60</v>
      </c>
      <c r="N36" s="709"/>
      <c r="O36" s="709"/>
      <c r="P36" s="700">
        <v>240</v>
      </c>
      <c r="Q36" s="700"/>
      <c r="R36" s="700"/>
      <c r="S36" s="700">
        <v>240</v>
      </c>
      <c r="T36" s="700"/>
      <c r="U36" s="700"/>
      <c r="V36" s="734">
        <f>S36/M36</f>
        <v>4</v>
      </c>
      <c r="W36" s="734"/>
      <c r="X36" s="734"/>
    </row>
    <row r="37" spans="1:24" ht="21.75" customHeight="1">
      <c r="A37" s="154"/>
      <c r="B37" s="139"/>
      <c r="C37" s="743"/>
      <c r="D37" s="743"/>
      <c r="E37" s="743"/>
      <c r="F37" s="743"/>
      <c r="G37" s="743"/>
      <c r="H37" s="743"/>
      <c r="I37" s="743"/>
      <c r="J37" s="743"/>
      <c r="K37" s="743"/>
      <c r="L37" s="138"/>
      <c r="M37" s="708"/>
      <c r="N37" s="709"/>
      <c r="O37" s="709"/>
      <c r="P37" s="700"/>
      <c r="Q37" s="700"/>
      <c r="R37" s="700"/>
      <c r="S37" s="700"/>
      <c r="T37" s="700"/>
      <c r="U37" s="700"/>
      <c r="V37" s="734"/>
      <c r="W37" s="734"/>
      <c r="X37" s="734"/>
    </row>
    <row r="38" spans="1:24" ht="21.75" customHeight="1">
      <c r="A38" s="154"/>
      <c r="B38" s="770" t="s">
        <v>735</v>
      </c>
      <c r="C38" s="770"/>
      <c r="D38" s="770"/>
      <c r="E38" s="770"/>
      <c r="F38" s="770"/>
      <c r="G38" s="770"/>
      <c r="H38" s="770"/>
      <c r="I38" s="770"/>
      <c r="J38" s="770"/>
      <c r="K38" s="770"/>
      <c r="L38" s="155"/>
      <c r="M38" s="782">
        <f>SUM(M39:O44)</f>
        <v>34231</v>
      </c>
      <c r="N38" s="783"/>
      <c r="O38" s="783"/>
      <c r="P38" s="773">
        <f>SUM(P39:R44)</f>
        <v>88625</v>
      </c>
      <c r="Q38" s="773"/>
      <c r="R38" s="773"/>
      <c r="S38" s="773">
        <f>SUM(S39:U44)</f>
        <v>88514</v>
      </c>
      <c r="T38" s="773"/>
      <c r="U38" s="773"/>
      <c r="V38" s="764">
        <f>S38/M38</f>
        <v>2.585784814933832</v>
      </c>
      <c r="W38" s="764"/>
      <c r="X38" s="764"/>
    </row>
    <row r="39" spans="1:24" ht="21.75" customHeight="1">
      <c r="A39" s="154"/>
      <c r="B39" s="139"/>
      <c r="C39" s="743" t="s">
        <v>736</v>
      </c>
      <c r="D39" s="743"/>
      <c r="E39" s="743"/>
      <c r="F39" s="743"/>
      <c r="G39" s="743"/>
      <c r="H39" s="743"/>
      <c r="I39" s="743"/>
      <c r="J39" s="743"/>
      <c r="K39" s="743"/>
      <c r="L39" s="138"/>
      <c r="M39" s="708">
        <v>3413</v>
      </c>
      <c r="N39" s="709"/>
      <c r="O39" s="709"/>
      <c r="P39" s="700">
        <v>7882</v>
      </c>
      <c r="Q39" s="700"/>
      <c r="R39" s="700"/>
      <c r="S39" s="700">
        <v>7850</v>
      </c>
      <c r="T39" s="700"/>
      <c r="U39" s="700"/>
      <c r="V39" s="734">
        <f>S39/M39</f>
        <v>2.3000292997363023</v>
      </c>
      <c r="W39" s="734"/>
      <c r="X39" s="734"/>
    </row>
    <row r="40" spans="1:24" ht="21.75" customHeight="1">
      <c r="A40" s="154"/>
      <c r="B40" s="139"/>
      <c r="C40" s="743" t="s">
        <v>737</v>
      </c>
      <c r="D40" s="743"/>
      <c r="E40" s="743"/>
      <c r="F40" s="743"/>
      <c r="G40" s="743"/>
      <c r="H40" s="743"/>
      <c r="I40" s="743"/>
      <c r="J40" s="743"/>
      <c r="K40" s="743"/>
      <c r="L40" s="138"/>
      <c r="M40" s="708">
        <v>28720</v>
      </c>
      <c r="N40" s="709"/>
      <c r="O40" s="709"/>
      <c r="P40" s="700">
        <v>73341</v>
      </c>
      <c r="Q40" s="700"/>
      <c r="R40" s="700"/>
      <c r="S40" s="700">
        <v>73272</v>
      </c>
      <c r="T40" s="700"/>
      <c r="U40" s="700"/>
      <c r="V40" s="734">
        <f>S40/M40</f>
        <v>2.5512534818941504</v>
      </c>
      <c r="W40" s="734"/>
      <c r="X40" s="734"/>
    </row>
    <row r="41" spans="1:24" ht="21.75" customHeight="1">
      <c r="A41" s="154"/>
      <c r="B41" s="139"/>
      <c r="C41" s="743" t="s">
        <v>738</v>
      </c>
      <c r="D41" s="743"/>
      <c r="E41" s="743"/>
      <c r="F41" s="743"/>
      <c r="G41" s="743"/>
      <c r="H41" s="743"/>
      <c r="I41" s="743"/>
      <c r="J41" s="743"/>
      <c r="K41" s="743"/>
      <c r="L41" s="138"/>
      <c r="M41" s="708">
        <v>1558</v>
      </c>
      <c r="N41" s="709"/>
      <c r="O41" s="709"/>
      <c r="P41" s="700">
        <v>5505</v>
      </c>
      <c r="Q41" s="700"/>
      <c r="R41" s="700"/>
      <c r="S41" s="700">
        <v>5497</v>
      </c>
      <c r="T41" s="700"/>
      <c r="U41" s="700"/>
      <c r="V41" s="734">
        <f>S41/M41</f>
        <v>3.5282413350449295</v>
      </c>
      <c r="W41" s="734"/>
      <c r="X41" s="734"/>
    </row>
    <row r="42" spans="1:24" ht="21.75" customHeight="1">
      <c r="A42" s="154"/>
      <c r="B42" s="139"/>
      <c r="C42" s="743" t="s">
        <v>739</v>
      </c>
      <c r="D42" s="743"/>
      <c r="E42" s="743"/>
      <c r="F42" s="743"/>
      <c r="G42" s="743"/>
      <c r="H42" s="743"/>
      <c r="I42" s="743"/>
      <c r="J42" s="743"/>
      <c r="K42" s="743"/>
      <c r="L42" s="138"/>
      <c r="M42" s="708"/>
      <c r="N42" s="709"/>
      <c r="O42" s="709"/>
      <c r="P42" s="700"/>
      <c r="Q42" s="700"/>
      <c r="R42" s="700"/>
      <c r="S42" s="700"/>
      <c r="T42" s="700"/>
      <c r="U42" s="700"/>
      <c r="V42" s="734"/>
      <c r="W42" s="734"/>
      <c r="X42" s="734"/>
    </row>
    <row r="43" spans="1:24" ht="21.75" customHeight="1">
      <c r="A43" s="154"/>
      <c r="B43" s="139"/>
      <c r="C43" s="743" t="s">
        <v>738</v>
      </c>
      <c r="D43" s="743"/>
      <c r="E43" s="743"/>
      <c r="F43" s="743"/>
      <c r="G43" s="743"/>
      <c r="H43" s="743"/>
      <c r="I43" s="743"/>
      <c r="J43" s="743"/>
      <c r="K43" s="743"/>
      <c r="L43" s="138"/>
      <c r="M43" s="708">
        <v>540</v>
      </c>
      <c r="N43" s="709"/>
      <c r="O43" s="709"/>
      <c r="P43" s="700">
        <v>1897</v>
      </c>
      <c r="Q43" s="700"/>
      <c r="R43" s="700"/>
      <c r="S43" s="700">
        <v>1895</v>
      </c>
      <c r="T43" s="700"/>
      <c r="U43" s="700"/>
      <c r="V43" s="734">
        <f>S43/M43</f>
        <v>3.509259259259259</v>
      </c>
      <c r="W43" s="734"/>
      <c r="X43" s="734"/>
    </row>
    <row r="44" spans="1:24" ht="21.75" customHeight="1">
      <c r="A44" s="154"/>
      <c r="B44" s="139"/>
      <c r="C44" s="743" t="s">
        <v>740</v>
      </c>
      <c r="D44" s="743"/>
      <c r="E44" s="743"/>
      <c r="F44" s="743"/>
      <c r="G44" s="743"/>
      <c r="H44" s="743"/>
      <c r="I44" s="743"/>
      <c r="J44" s="743"/>
      <c r="K44" s="743"/>
      <c r="L44" s="138"/>
      <c r="M44" s="708"/>
      <c r="N44" s="709"/>
      <c r="O44" s="709"/>
      <c r="P44" s="700"/>
      <c r="Q44" s="700"/>
      <c r="R44" s="700"/>
      <c r="S44" s="700"/>
      <c r="T44" s="700"/>
      <c r="U44" s="700"/>
      <c r="V44" s="734"/>
      <c r="W44" s="734"/>
      <c r="X44" s="734"/>
    </row>
    <row r="45" spans="1:24" ht="21.75" customHeight="1">
      <c r="A45" s="154"/>
      <c r="B45" s="139"/>
      <c r="C45" s="743"/>
      <c r="D45" s="743"/>
      <c r="E45" s="743"/>
      <c r="F45" s="743"/>
      <c r="G45" s="743"/>
      <c r="H45" s="743"/>
      <c r="I45" s="743"/>
      <c r="J45" s="743"/>
      <c r="K45" s="743"/>
      <c r="L45" s="138"/>
      <c r="M45" s="708"/>
      <c r="N45" s="709"/>
      <c r="O45" s="709"/>
      <c r="P45" s="700"/>
      <c r="Q45" s="700"/>
      <c r="R45" s="700"/>
      <c r="S45" s="700"/>
      <c r="T45" s="700"/>
      <c r="U45" s="700"/>
      <c r="V45" s="734"/>
      <c r="W45" s="734"/>
      <c r="X45" s="734"/>
    </row>
    <row r="46" spans="1:24" ht="21.75" customHeight="1">
      <c r="A46" s="154"/>
      <c r="B46" s="770" t="s">
        <v>741</v>
      </c>
      <c r="C46" s="770"/>
      <c r="D46" s="770"/>
      <c r="E46" s="770"/>
      <c r="F46" s="770"/>
      <c r="G46" s="770"/>
      <c r="H46" s="770"/>
      <c r="I46" s="770"/>
      <c r="J46" s="770"/>
      <c r="K46" s="770"/>
      <c r="L46" s="155"/>
      <c r="M46" s="782">
        <v>19330</v>
      </c>
      <c r="N46" s="783"/>
      <c r="O46" s="783"/>
      <c r="P46" s="773">
        <v>28069</v>
      </c>
      <c r="Q46" s="773"/>
      <c r="R46" s="773"/>
      <c r="S46" s="773">
        <v>28040</v>
      </c>
      <c r="T46" s="773"/>
      <c r="U46" s="773"/>
      <c r="V46" s="764">
        <f>S46/M46</f>
        <v>1.4505949301603724</v>
      </c>
      <c r="W46" s="764"/>
      <c r="X46" s="764"/>
    </row>
    <row r="47" spans="1:24" ht="21.75" customHeight="1">
      <c r="A47" s="154"/>
      <c r="B47" s="139"/>
      <c r="C47" s="743"/>
      <c r="D47" s="743"/>
      <c r="E47" s="743"/>
      <c r="F47" s="743"/>
      <c r="G47" s="743"/>
      <c r="H47" s="743"/>
      <c r="I47" s="743"/>
      <c r="J47" s="743"/>
      <c r="K47" s="743"/>
      <c r="L47" s="138"/>
      <c r="M47" s="708"/>
      <c r="N47" s="709"/>
      <c r="O47" s="709"/>
      <c r="P47" s="700"/>
      <c r="Q47" s="700"/>
      <c r="R47" s="700"/>
      <c r="S47" s="700"/>
      <c r="T47" s="700"/>
      <c r="U47" s="700"/>
      <c r="V47" s="734"/>
      <c r="W47" s="734"/>
      <c r="X47" s="734"/>
    </row>
    <row r="48" spans="1:24" ht="21.75" customHeight="1">
      <c r="A48" s="154"/>
      <c r="B48" s="770" t="s">
        <v>742</v>
      </c>
      <c r="C48" s="770"/>
      <c r="D48" s="770"/>
      <c r="E48" s="770"/>
      <c r="F48" s="770"/>
      <c r="G48" s="770"/>
      <c r="H48" s="770"/>
      <c r="I48" s="770"/>
      <c r="J48" s="770"/>
      <c r="K48" s="770"/>
      <c r="L48" s="155"/>
      <c r="M48" s="782">
        <v>592</v>
      </c>
      <c r="N48" s="783"/>
      <c r="O48" s="783"/>
      <c r="P48" s="773">
        <v>1540</v>
      </c>
      <c r="Q48" s="773"/>
      <c r="R48" s="773"/>
      <c r="S48" s="773">
        <v>1540</v>
      </c>
      <c r="T48" s="773"/>
      <c r="U48" s="773"/>
      <c r="V48" s="764">
        <f>S48/M48</f>
        <v>2.6013513513513513</v>
      </c>
      <c r="W48" s="764"/>
      <c r="X48" s="764"/>
    </row>
    <row r="49" spans="1:24" ht="21.75" customHeight="1" thickBot="1">
      <c r="A49" s="157"/>
      <c r="B49" s="157"/>
      <c r="C49" s="758"/>
      <c r="D49" s="758"/>
      <c r="E49" s="758"/>
      <c r="F49" s="758"/>
      <c r="G49" s="758"/>
      <c r="H49" s="758"/>
      <c r="I49" s="758"/>
      <c r="J49" s="758"/>
      <c r="K49" s="758"/>
      <c r="L49" s="138"/>
      <c r="M49" s="788"/>
      <c r="N49" s="757"/>
      <c r="O49" s="757"/>
      <c r="P49" s="700"/>
      <c r="Q49" s="700"/>
      <c r="R49" s="700"/>
      <c r="S49" s="700"/>
      <c r="T49" s="700"/>
      <c r="U49" s="700"/>
      <c r="V49" s="734"/>
      <c r="W49" s="734"/>
      <c r="X49" s="734"/>
    </row>
    <row r="50" spans="1:24" ht="21.75" customHeight="1">
      <c r="A50" s="280"/>
      <c r="B50" s="28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688" t="s">
        <v>820</v>
      </c>
      <c r="V50" s="759"/>
      <c r="W50" s="759"/>
      <c r="X50" s="759"/>
    </row>
    <row r="51" spans="22:24" ht="21.75" customHeight="1">
      <c r="V51" s="648" t="s">
        <v>743</v>
      </c>
      <c r="W51" s="649"/>
      <c r="X51" s="649"/>
    </row>
  </sheetData>
  <sheetProtection/>
  <mergeCells count="209">
    <mergeCell ref="P11:R11"/>
    <mergeCell ref="P6:R6"/>
    <mergeCell ref="P7:R7"/>
    <mergeCell ref="A3:H3"/>
    <mergeCell ref="S4:T4"/>
    <mergeCell ref="U4:V4"/>
    <mergeCell ref="S6:T6"/>
    <mergeCell ref="U6:V6"/>
    <mergeCell ref="S9:T9"/>
    <mergeCell ref="W4:X4"/>
    <mergeCell ref="L4:O5"/>
    <mergeCell ref="U3:X3"/>
    <mergeCell ref="S5:T5"/>
    <mergeCell ref="U5:V5"/>
    <mergeCell ref="W5:X5"/>
    <mergeCell ref="P4:R5"/>
    <mergeCell ref="W6:X6"/>
    <mergeCell ref="U7:V7"/>
    <mergeCell ref="W7:X7"/>
    <mergeCell ref="S8:T8"/>
    <mergeCell ref="U8:V8"/>
    <mergeCell ref="W8:X8"/>
    <mergeCell ref="S7:T7"/>
    <mergeCell ref="U10:V10"/>
    <mergeCell ref="W10:X10"/>
    <mergeCell ref="W11:X11"/>
    <mergeCell ref="U9:V9"/>
    <mergeCell ref="U11:V11"/>
    <mergeCell ref="S13:T13"/>
    <mergeCell ref="S10:T10"/>
    <mergeCell ref="S11:T11"/>
    <mergeCell ref="S12:T12"/>
    <mergeCell ref="C49:K49"/>
    <mergeCell ref="M49:O49"/>
    <mergeCell ref="P13:R13"/>
    <mergeCell ref="P14:R14"/>
    <mergeCell ref="M13:O13"/>
    <mergeCell ref="M14:O14"/>
    <mergeCell ref="M42:O42"/>
    <mergeCell ref="M43:O43"/>
    <mergeCell ref="M44:O44"/>
    <mergeCell ref="P45:R45"/>
    <mergeCell ref="V51:X51"/>
    <mergeCell ref="M47:O47"/>
    <mergeCell ref="P47:R47"/>
    <mergeCell ref="U50:X50"/>
    <mergeCell ref="S47:U47"/>
    <mergeCell ref="V47:X47"/>
    <mergeCell ref="P49:R49"/>
    <mergeCell ref="S49:U49"/>
    <mergeCell ref="V49:X49"/>
    <mergeCell ref="V44:X44"/>
    <mergeCell ref="P43:R43"/>
    <mergeCell ref="V43:X43"/>
    <mergeCell ref="P44:R44"/>
    <mergeCell ref="V46:X46"/>
    <mergeCell ref="P48:R48"/>
    <mergeCell ref="S48:U48"/>
    <mergeCell ref="B46:K46"/>
    <mergeCell ref="B48:K48"/>
    <mergeCell ref="M48:O48"/>
    <mergeCell ref="V48:X48"/>
    <mergeCell ref="M45:O45"/>
    <mergeCell ref="V45:X45"/>
    <mergeCell ref="C47:K47"/>
    <mergeCell ref="C42:K42"/>
    <mergeCell ref="C44:K44"/>
    <mergeCell ref="S44:U44"/>
    <mergeCell ref="P46:R46"/>
    <mergeCell ref="S46:U46"/>
    <mergeCell ref="S43:U43"/>
    <mergeCell ref="M46:O46"/>
    <mergeCell ref="S45:U45"/>
    <mergeCell ref="C43:K43"/>
    <mergeCell ref="C45:K45"/>
    <mergeCell ref="V41:X41"/>
    <mergeCell ref="P42:R42"/>
    <mergeCell ref="S42:U42"/>
    <mergeCell ref="V42:X42"/>
    <mergeCell ref="P41:R41"/>
    <mergeCell ref="S41:U41"/>
    <mergeCell ref="C41:K41"/>
    <mergeCell ref="M41:O41"/>
    <mergeCell ref="B27:K27"/>
    <mergeCell ref="B28:K28"/>
    <mergeCell ref="C29:K29"/>
    <mergeCell ref="C31:K31"/>
    <mergeCell ref="B32:K32"/>
    <mergeCell ref="C37:K37"/>
    <mergeCell ref="B38:K38"/>
    <mergeCell ref="C39:K39"/>
    <mergeCell ref="S40:U40"/>
    <mergeCell ref="V40:X40"/>
    <mergeCell ref="M37:O37"/>
    <mergeCell ref="P37:R37"/>
    <mergeCell ref="M40:O40"/>
    <mergeCell ref="S37:U37"/>
    <mergeCell ref="V37:X37"/>
    <mergeCell ref="M36:O36"/>
    <mergeCell ref="P36:R36"/>
    <mergeCell ref="P35:R35"/>
    <mergeCell ref="P40:R40"/>
    <mergeCell ref="C36:K36"/>
    <mergeCell ref="M38:O38"/>
    <mergeCell ref="C40:K40"/>
    <mergeCell ref="M34:O34"/>
    <mergeCell ref="C33:K33"/>
    <mergeCell ref="C34:K34"/>
    <mergeCell ref="C35:K35"/>
    <mergeCell ref="M35:O35"/>
    <mergeCell ref="S35:U35"/>
    <mergeCell ref="M33:O33"/>
    <mergeCell ref="P33:R33"/>
    <mergeCell ref="S33:U33"/>
    <mergeCell ref="V35:X35"/>
    <mergeCell ref="V38:X38"/>
    <mergeCell ref="M39:O39"/>
    <mergeCell ref="P39:R39"/>
    <mergeCell ref="S39:U39"/>
    <mergeCell ref="V39:X39"/>
    <mergeCell ref="S38:U38"/>
    <mergeCell ref="P38:R38"/>
    <mergeCell ref="S36:U36"/>
    <mergeCell ref="V36:X36"/>
    <mergeCell ref="V33:X33"/>
    <mergeCell ref="P34:R34"/>
    <mergeCell ref="S34:U34"/>
    <mergeCell ref="V34:X34"/>
    <mergeCell ref="V32:X32"/>
    <mergeCell ref="S32:U32"/>
    <mergeCell ref="P32:R32"/>
    <mergeCell ref="M32:O32"/>
    <mergeCell ref="S30:U30"/>
    <mergeCell ref="V30:X30"/>
    <mergeCell ref="M31:O31"/>
    <mergeCell ref="P31:R31"/>
    <mergeCell ref="S31:U31"/>
    <mergeCell ref="V31:X31"/>
    <mergeCell ref="M30:O30"/>
    <mergeCell ref="P30:R30"/>
    <mergeCell ref="M29:O29"/>
    <mergeCell ref="P29:R29"/>
    <mergeCell ref="S29:U29"/>
    <mergeCell ref="V29:X29"/>
    <mergeCell ref="M26:O26"/>
    <mergeCell ref="P26:R26"/>
    <mergeCell ref="S26:U26"/>
    <mergeCell ref="V28:X28"/>
    <mergeCell ref="S28:U28"/>
    <mergeCell ref="P28:R28"/>
    <mergeCell ref="M27:O27"/>
    <mergeCell ref="P27:R27"/>
    <mergeCell ref="S27:U27"/>
    <mergeCell ref="V27:X27"/>
    <mergeCell ref="U12:V12"/>
    <mergeCell ref="U15:V15"/>
    <mergeCell ref="W15:X15"/>
    <mergeCell ref="U13:V13"/>
    <mergeCell ref="W13:X13"/>
    <mergeCell ref="C30:K30"/>
    <mergeCell ref="V24:X24"/>
    <mergeCell ref="M24:O25"/>
    <mergeCell ref="P24:R25"/>
    <mergeCell ref="V25:X25"/>
    <mergeCell ref="S24:U25"/>
    <mergeCell ref="A26:J26"/>
    <mergeCell ref="A24:L25"/>
    <mergeCell ref="V26:X26"/>
    <mergeCell ref="M28:O28"/>
    <mergeCell ref="U14:V14"/>
    <mergeCell ref="W14:X14"/>
    <mergeCell ref="V23:X23"/>
    <mergeCell ref="P8:R8"/>
    <mergeCell ref="P9:R9"/>
    <mergeCell ref="M6:O6"/>
    <mergeCell ref="M7:O7"/>
    <mergeCell ref="M8:O8"/>
    <mergeCell ref="M9:O9"/>
    <mergeCell ref="W9:X9"/>
    <mergeCell ref="A23:I23"/>
    <mergeCell ref="C13:J13"/>
    <mergeCell ref="B15:J15"/>
    <mergeCell ref="U16:V16"/>
    <mergeCell ref="B17:J17"/>
    <mergeCell ref="S14:T14"/>
    <mergeCell ref="M15:O15"/>
    <mergeCell ref="M16:O16"/>
    <mergeCell ref="P15:R15"/>
    <mergeCell ref="P16:R16"/>
    <mergeCell ref="A4:K5"/>
    <mergeCell ref="M11:O11"/>
    <mergeCell ref="A16:H16"/>
    <mergeCell ref="T17:X17"/>
    <mergeCell ref="W16:X16"/>
    <mergeCell ref="A6:I6"/>
    <mergeCell ref="B8:J8"/>
    <mergeCell ref="C9:J9"/>
    <mergeCell ref="C10:J10"/>
    <mergeCell ref="C12:J12"/>
    <mergeCell ref="A7:H7"/>
    <mergeCell ref="C11:J11"/>
    <mergeCell ref="P10:R10"/>
    <mergeCell ref="U18:X18"/>
    <mergeCell ref="M12:O12"/>
    <mergeCell ref="P12:R12"/>
    <mergeCell ref="S16:T16"/>
    <mergeCell ref="M10:O10"/>
    <mergeCell ref="S15:T15"/>
    <mergeCell ref="W12:X12"/>
  </mergeCells>
  <printOptions horizontalCentered="1"/>
  <pageMargins left="0.5905511811023623" right="0.5905511811023623" top="0.3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70" zoomScaleNormal="70" zoomScalePageLayoutView="0" workbookViewId="0" topLeftCell="A1">
      <selection activeCell="A1" sqref="A1:N1"/>
    </sheetView>
  </sheetViews>
  <sheetFormatPr defaultColWidth="8.625" defaultRowHeight="23.25" customHeight="1"/>
  <cols>
    <col min="1" max="1" width="4.625" style="10" customWidth="1"/>
    <col min="2" max="3" width="6.625" style="10" customWidth="1"/>
    <col min="4" max="4" width="1.12109375" style="10" customWidth="1"/>
    <col min="5" max="8" width="10.625" style="10" customWidth="1"/>
    <col min="9" max="26" width="9.125" style="10" customWidth="1"/>
    <col min="27" max="27" width="7.25390625" style="10" bestFit="1" customWidth="1"/>
    <col min="28" max="16384" width="8.625" style="10" customWidth="1"/>
  </cols>
  <sheetData>
    <row r="1" spans="1:27" s="441" customFormat="1" ht="23.25" customHeight="1">
      <c r="A1" s="662" t="s">
        <v>944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810" t="s">
        <v>295</v>
      </c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</row>
    <row r="2" spans="1:27" ht="19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6"/>
      <c r="Z2" s="814" t="s">
        <v>187</v>
      </c>
      <c r="AA2" s="815"/>
    </row>
    <row r="3" spans="1:27" s="9" customFormat="1" ht="23.25" customHeight="1">
      <c r="A3" s="803" t="s">
        <v>303</v>
      </c>
      <c r="B3" s="803"/>
      <c r="C3" s="803"/>
      <c r="D3" s="804"/>
      <c r="E3" s="812" t="s">
        <v>304</v>
      </c>
      <c r="F3" s="812" t="s">
        <v>296</v>
      </c>
      <c r="G3" s="812"/>
      <c r="H3" s="812"/>
      <c r="I3" s="812" t="s">
        <v>297</v>
      </c>
      <c r="J3" s="812"/>
      <c r="K3" s="812"/>
      <c r="L3" s="812"/>
      <c r="M3" s="812"/>
      <c r="N3" s="816"/>
      <c r="O3" s="820" t="s">
        <v>305</v>
      </c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6"/>
    </row>
    <row r="4" spans="1:27" s="9" customFormat="1" ht="23.25" customHeight="1">
      <c r="A4" s="805"/>
      <c r="B4" s="805"/>
      <c r="C4" s="805"/>
      <c r="D4" s="806"/>
      <c r="E4" s="813"/>
      <c r="F4" s="17" t="s">
        <v>298</v>
      </c>
      <c r="G4" s="17" t="s">
        <v>880</v>
      </c>
      <c r="H4" s="17" t="s">
        <v>881</v>
      </c>
      <c r="I4" s="17" t="s">
        <v>540</v>
      </c>
      <c r="J4" s="17" t="s">
        <v>541</v>
      </c>
      <c r="K4" s="17" t="s">
        <v>542</v>
      </c>
      <c r="L4" s="17" t="s">
        <v>543</v>
      </c>
      <c r="M4" s="17" t="s">
        <v>544</v>
      </c>
      <c r="N4" s="17" t="s">
        <v>545</v>
      </c>
      <c r="O4" s="17" t="s">
        <v>546</v>
      </c>
      <c r="P4" s="17" t="s">
        <v>547</v>
      </c>
      <c r="Q4" s="17" t="s">
        <v>548</v>
      </c>
      <c r="R4" s="17" t="s">
        <v>549</v>
      </c>
      <c r="S4" s="17" t="s">
        <v>550</v>
      </c>
      <c r="T4" s="17" t="s">
        <v>551</v>
      </c>
      <c r="U4" s="17" t="s">
        <v>552</v>
      </c>
      <c r="V4" s="17" t="s">
        <v>553</v>
      </c>
      <c r="W4" s="17" t="s">
        <v>554</v>
      </c>
      <c r="X4" s="17" t="s">
        <v>555</v>
      </c>
      <c r="Y4" s="17" t="s">
        <v>556</v>
      </c>
      <c r="Z4" s="17" t="s">
        <v>557</v>
      </c>
      <c r="AA4" s="18" t="s">
        <v>558</v>
      </c>
    </row>
    <row r="5" spans="1:27" s="5" customFormat="1" ht="22.5" customHeight="1">
      <c r="A5" s="807" t="s">
        <v>608</v>
      </c>
      <c r="B5" s="807"/>
      <c r="C5" s="807"/>
      <c r="D5" s="808"/>
      <c r="E5" s="286">
        <f>SUM(E8:E41)</f>
        <v>55108</v>
      </c>
      <c r="F5" s="287">
        <f>SUM(G5:H5)</f>
        <v>126959</v>
      </c>
      <c r="G5" s="287">
        <f>SUM(G8:G40)</f>
        <v>57392</v>
      </c>
      <c r="H5" s="287">
        <f>SUM(H8:H40)</f>
        <v>69567</v>
      </c>
      <c r="I5" s="287">
        <f>SUM(I8:I40)</f>
        <v>4751</v>
      </c>
      <c r="J5" s="287">
        <f>SUM(J8:J40)</f>
        <v>4848</v>
      </c>
      <c r="K5" s="287">
        <f aca="true" t="shared" si="0" ref="K5:Z5">SUM(K8:K40)</f>
        <v>5279</v>
      </c>
      <c r="L5" s="287">
        <f t="shared" si="0"/>
        <v>7160</v>
      </c>
      <c r="M5" s="287">
        <f t="shared" si="0"/>
        <v>9009</v>
      </c>
      <c r="N5" s="287">
        <f t="shared" si="0"/>
        <v>7316</v>
      </c>
      <c r="O5" s="287">
        <f t="shared" si="0"/>
        <v>7848</v>
      </c>
      <c r="P5" s="287">
        <f t="shared" si="0"/>
        <v>6929</v>
      </c>
      <c r="Q5" s="287">
        <f t="shared" si="0"/>
        <v>6796</v>
      </c>
      <c r="R5" s="287">
        <f t="shared" si="0"/>
        <v>7046</v>
      </c>
      <c r="S5" s="287">
        <f t="shared" si="0"/>
        <v>8142</v>
      </c>
      <c r="T5" s="287">
        <f t="shared" si="0"/>
        <v>10637</v>
      </c>
      <c r="U5" s="287">
        <f t="shared" si="0"/>
        <v>9259</v>
      </c>
      <c r="V5" s="287">
        <f t="shared" si="0"/>
        <v>8347</v>
      </c>
      <c r="W5" s="287">
        <f t="shared" si="0"/>
        <v>8274</v>
      </c>
      <c r="X5" s="287">
        <f t="shared" si="0"/>
        <v>6731</v>
      </c>
      <c r="Y5" s="287">
        <f t="shared" si="0"/>
        <v>4684</v>
      </c>
      <c r="Z5" s="287">
        <f t="shared" si="0"/>
        <v>3710</v>
      </c>
      <c r="AA5" s="287">
        <f>SUM(AA8:AA40)</f>
        <v>193.0000000000009</v>
      </c>
    </row>
    <row r="6" spans="1:27" s="5" customFormat="1" ht="22.5" customHeight="1">
      <c r="A6" s="809"/>
      <c r="B6" s="809"/>
      <c r="C6" s="809"/>
      <c r="D6" s="124"/>
      <c r="E6" s="106"/>
      <c r="F6" s="19">
        <f>(F5/E5)*-1</f>
        <v>-2.303821586702475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9" customFormat="1" ht="22.5" customHeight="1">
      <c r="A7" s="802"/>
      <c r="B7" s="802"/>
      <c r="C7" s="802"/>
      <c r="D7" s="125"/>
      <c r="E7" s="8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22.5" customHeight="1">
      <c r="A8" s="796" t="s">
        <v>589</v>
      </c>
      <c r="B8" s="796"/>
      <c r="C8" s="796"/>
      <c r="D8" s="126"/>
      <c r="E8" s="80">
        <v>2527</v>
      </c>
      <c r="F8" s="2">
        <f>SUM(G8:H8)</f>
        <v>4780</v>
      </c>
      <c r="G8" s="2">
        <v>1993</v>
      </c>
      <c r="H8" s="2">
        <v>2787</v>
      </c>
      <c r="I8" s="291">
        <v>136</v>
      </c>
      <c r="J8" s="291">
        <v>146</v>
      </c>
      <c r="K8" s="291">
        <v>149</v>
      </c>
      <c r="L8" s="291">
        <v>199</v>
      </c>
      <c r="M8" s="291">
        <v>287</v>
      </c>
      <c r="N8" s="291">
        <v>333</v>
      </c>
      <c r="O8" s="291">
        <v>268</v>
      </c>
      <c r="P8" s="291">
        <v>267</v>
      </c>
      <c r="Q8" s="291">
        <v>246</v>
      </c>
      <c r="R8" s="291">
        <v>248</v>
      </c>
      <c r="S8" s="291">
        <v>314</v>
      </c>
      <c r="T8" s="291">
        <v>430</v>
      </c>
      <c r="U8" s="291">
        <v>366</v>
      </c>
      <c r="V8" s="291">
        <v>341</v>
      </c>
      <c r="W8" s="291">
        <v>370</v>
      </c>
      <c r="X8" s="291">
        <v>306</v>
      </c>
      <c r="Y8" s="291">
        <v>206</v>
      </c>
      <c r="Z8" s="291">
        <v>164</v>
      </c>
      <c r="AA8" s="291">
        <f>F8-SUM(I8:Z8)</f>
        <v>4</v>
      </c>
      <c r="AB8" s="314"/>
    </row>
    <row r="9" spans="1:27" s="9" customFormat="1" ht="22.5" customHeight="1">
      <c r="A9" s="796"/>
      <c r="B9" s="796"/>
      <c r="C9" s="796"/>
      <c r="D9" s="126"/>
      <c r="E9" s="80"/>
      <c r="F9" s="20">
        <f>(F8/E8)*-1</f>
        <v>-1.891571032845271</v>
      </c>
      <c r="G9" s="2"/>
      <c r="H9" s="2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</row>
    <row r="10" spans="1:27" ht="22.5" customHeight="1">
      <c r="A10" s="796" t="s">
        <v>590</v>
      </c>
      <c r="B10" s="796"/>
      <c r="C10" s="796"/>
      <c r="D10" s="126"/>
      <c r="E10" s="80">
        <v>3391</v>
      </c>
      <c r="F10" s="2">
        <f>SUM(G10:H10)</f>
        <v>7858</v>
      </c>
      <c r="G10" s="2">
        <v>3565</v>
      </c>
      <c r="H10" s="2">
        <v>4293</v>
      </c>
      <c r="I10" s="291">
        <v>357</v>
      </c>
      <c r="J10" s="291">
        <v>374</v>
      </c>
      <c r="K10" s="291">
        <v>419</v>
      </c>
      <c r="L10" s="291">
        <v>482</v>
      </c>
      <c r="M10" s="291">
        <v>414</v>
      </c>
      <c r="N10" s="291">
        <v>453</v>
      </c>
      <c r="O10" s="291">
        <v>543</v>
      </c>
      <c r="P10" s="291">
        <v>512</v>
      </c>
      <c r="Q10" s="291">
        <v>537</v>
      </c>
      <c r="R10" s="291">
        <v>522</v>
      </c>
      <c r="S10" s="291">
        <v>493</v>
      </c>
      <c r="T10" s="291">
        <v>558</v>
      </c>
      <c r="U10" s="291">
        <v>539</v>
      </c>
      <c r="V10" s="291">
        <v>433</v>
      </c>
      <c r="W10" s="291">
        <v>412</v>
      </c>
      <c r="X10" s="291">
        <v>351</v>
      </c>
      <c r="Y10" s="291">
        <v>250</v>
      </c>
      <c r="Z10" s="291">
        <v>170</v>
      </c>
      <c r="AA10" s="291">
        <f>F10-SUM(I10:Z10)</f>
        <v>39</v>
      </c>
    </row>
    <row r="11" spans="1:27" s="9" customFormat="1" ht="22.5" customHeight="1">
      <c r="A11" s="796"/>
      <c r="B11" s="796"/>
      <c r="C11" s="796"/>
      <c r="D11" s="126"/>
      <c r="E11" s="80"/>
      <c r="F11" s="20">
        <f>(F10/E10)*-1</f>
        <v>-2.3173105278678854</v>
      </c>
      <c r="G11" s="2"/>
      <c r="H11" s="2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</row>
    <row r="12" spans="1:27" ht="22.5" customHeight="1">
      <c r="A12" s="796" t="s">
        <v>591</v>
      </c>
      <c r="B12" s="796"/>
      <c r="C12" s="796"/>
      <c r="D12" s="126"/>
      <c r="E12" s="80">
        <v>2921</v>
      </c>
      <c r="F12" s="2">
        <f>SUM(G12:H12)</f>
        <v>5643</v>
      </c>
      <c r="G12" s="2">
        <v>2351</v>
      </c>
      <c r="H12" s="2">
        <v>3292</v>
      </c>
      <c r="I12" s="291">
        <v>201</v>
      </c>
      <c r="J12" s="291">
        <v>139</v>
      </c>
      <c r="K12" s="291">
        <v>183</v>
      </c>
      <c r="L12" s="291">
        <v>282</v>
      </c>
      <c r="M12" s="291">
        <v>591</v>
      </c>
      <c r="N12" s="291">
        <v>346</v>
      </c>
      <c r="O12" s="291">
        <v>351</v>
      </c>
      <c r="P12" s="291">
        <v>310</v>
      </c>
      <c r="Q12" s="291">
        <v>278</v>
      </c>
      <c r="R12" s="291">
        <v>253</v>
      </c>
      <c r="S12" s="291">
        <v>332</v>
      </c>
      <c r="T12" s="291">
        <v>506</v>
      </c>
      <c r="U12" s="291">
        <v>409</v>
      </c>
      <c r="V12" s="291">
        <v>384</v>
      </c>
      <c r="W12" s="291">
        <v>346</v>
      </c>
      <c r="X12" s="291">
        <v>314</v>
      </c>
      <c r="Y12" s="291">
        <v>246</v>
      </c>
      <c r="Z12" s="291">
        <v>159</v>
      </c>
      <c r="AA12" s="291">
        <f>F12-SUM(I12:Z12)</f>
        <v>13</v>
      </c>
    </row>
    <row r="13" spans="1:27" s="9" customFormat="1" ht="22.5" customHeight="1">
      <c r="A13" s="796"/>
      <c r="B13" s="796"/>
      <c r="C13" s="796"/>
      <c r="D13" s="126"/>
      <c r="E13" s="80"/>
      <c r="F13" s="20">
        <f>(F12/E12)*-1</f>
        <v>-1.9318726463539884</v>
      </c>
      <c r="G13" s="2"/>
      <c r="H13" s="2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</row>
    <row r="14" spans="1:27" s="9" customFormat="1" ht="22.5" customHeight="1">
      <c r="A14" s="796" t="s">
        <v>592</v>
      </c>
      <c r="B14" s="796"/>
      <c r="C14" s="796"/>
      <c r="D14" s="126"/>
      <c r="E14" s="80">
        <v>3236</v>
      </c>
      <c r="F14" s="2">
        <f>SUM(G14:H14)</f>
        <v>6904</v>
      </c>
      <c r="G14" s="2">
        <v>2871</v>
      </c>
      <c r="H14" s="2">
        <v>4033</v>
      </c>
      <c r="I14" s="291">
        <v>304</v>
      </c>
      <c r="J14" s="291">
        <v>275</v>
      </c>
      <c r="K14" s="291">
        <v>269</v>
      </c>
      <c r="L14" s="291">
        <v>264</v>
      </c>
      <c r="M14" s="291">
        <v>294</v>
      </c>
      <c r="N14" s="291">
        <v>410</v>
      </c>
      <c r="O14" s="291">
        <v>455</v>
      </c>
      <c r="P14" s="291">
        <v>428</v>
      </c>
      <c r="Q14" s="291">
        <v>418</v>
      </c>
      <c r="R14" s="291">
        <v>354</v>
      </c>
      <c r="S14" s="291">
        <v>414</v>
      </c>
      <c r="T14" s="291">
        <v>581</v>
      </c>
      <c r="U14" s="291">
        <v>505</v>
      </c>
      <c r="V14" s="291">
        <v>451</v>
      </c>
      <c r="W14" s="291">
        <v>483</v>
      </c>
      <c r="X14" s="291">
        <v>425</v>
      </c>
      <c r="Y14" s="291">
        <v>301</v>
      </c>
      <c r="Z14" s="291">
        <v>264</v>
      </c>
      <c r="AA14" s="291">
        <f>F14-SUM(I14:Z14)</f>
        <v>9</v>
      </c>
    </row>
    <row r="15" spans="1:27" s="9" customFormat="1" ht="22.5" customHeight="1">
      <c r="A15" s="796"/>
      <c r="B15" s="796"/>
      <c r="C15" s="796"/>
      <c r="D15" s="126"/>
      <c r="E15" s="80"/>
      <c r="F15" s="20">
        <f>(F14/E14)*-1</f>
        <v>-2.133498145859085</v>
      </c>
      <c r="G15" s="2"/>
      <c r="H15" s="2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</row>
    <row r="16" spans="1:27" s="9" customFormat="1" ht="22.5" customHeight="1">
      <c r="A16" s="796" t="s">
        <v>593</v>
      </c>
      <c r="B16" s="796"/>
      <c r="C16" s="796"/>
      <c r="D16" s="126"/>
      <c r="E16" s="80">
        <v>2526</v>
      </c>
      <c r="F16" s="2">
        <f>SUM(G16:H16)</f>
        <v>5711</v>
      </c>
      <c r="G16" s="2">
        <v>2440</v>
      </c>
      <c r="H16" s="2">
        <v>3271</v>
      </c>
      <c r="I16" s="291">
        <v>141.72925170068027</v>
      </c>
      <c r="J16" s="291">
        <v>155.13061224489797</v>
      </c>
      <c r="K16" s="291">
        <v>173.1795918367347</v>
      </c>
      <c r="L16" s="291">
        <v>217.8190476190476</v>
      </c>
      <c r="M16" s="291">
        <v>187.79455782312925</v>
      </c>
      <c r="N16" s="291">
        <v>267.1714285714286</v>
      </c>
      <c r="O16" s="291">
        <v>260.49931972789113</v>
      </c>
      <c r="P16" s="291">
        <v>254.8517006802721</v>
      </c>
      <c r="Q16" s="291">
        <v>264.1877551020408</v>
      </c>
      <c r="R16" s="291">
        <v>294.85986394557824</v>
      </c>
      <c r="S16" s="291">
        <v>373.26122448979595</v>
      </c>
      <c r="T16" s="291">
        <v>541.4</v>
      </c>
      <c r="U16" s="291">
        <v>550.4</v>
      </c>
      <c r="V16" s="291">
        <v>524.6952380952381</v>
      </c>
      <c r="W16" s="291">
        <v>520.7278911564626</v>
      </c>
      <c r="X16" s="291">
        <v>401.6136054421769</v>
      </c>
      <c r="Y16" s="291">
        <v>312.5482993197279</v>
      </c>
      <c r="Z16" s="291">
        <v>269.130612244898</v>
      </c>
      <c r="AA16" s="329" t="s">
        <v>958</v>
      </c>
    </row>
    <row r="17" spans="1:27" s="9" customFormat="1" ht="22.5" customHeight="1">
      <c r="A17" s="796"/>
      <c r="B17" s="796"/>
      <c r="C17" s="796"/>
      <c r="D17" s="126"/>
      <c r="E17" s="80"/>
      <c r="F17" s="20">
        <f>(F16/E16)*-1</f>
        <v>-2.2608867775138557</v>
      </c>
      <c r="G17" s="2"/>
      <c r="H17" s="2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</row>
    <row r="18" spans="1:27" ht="22.5" customHeight="1">
      <c r="A18" s="796" t="s">
        <v>594</v>
      </c>
      <c r="B18" s="796"/>
      <c r="C18" s="796"/>
      <c r="D18" s="126"/>
      <c r="E18" s="80">
        <v>2598</v>
      </c>
      <c r="F18" s="2">
        <f>SUM(G18:H18)</f>
        <v>5235</v>
      </c>
      <c r="G18" s="2">
        <v>2155</v>
      </c>
      <c r="H18" s="2">
        <v>3080</v>
      </c>
      <c r="I18" s="291">
        <v>160</v>
      </c>
      <c r="J18" s="291">
        <v>154</v>
      </c>
      <c r="K18" s="291">
        <v>182</v>
      </c>
      <c r="L18" s="291">
        <v>182</v>
      </c>
      <c r="M18" s="291">
        <v>175</v>
      </c>
      <c r="N18" s="291">
        <v>224</v>
      </c>
      <c r="O18" s="291">
        <v>292</v>
      </c>
      <c r="P18" s="291">
        <v>247</v>
      </c>
      <c r="Q18" s="291">
        <v>217</v>
      </c>
      <c r="R18" s="291">
        <v>269</v>
      </c>
      <c r="S18" s="291">
        <v>359</v>
      </c>
      <c r="T18" s="291">
        <v>440</v>
      </c>
      <c r="U18" s="291">
        <v>426</v>
      </c>
      <c r="V18" s="291">
        <v>449</v>
      </c>
      <c r="W18" s="291">
        <v>479</v>
      </c>
      <c r="X18" s="291">
        <v>424</v>
      </c>
      <c r="Y18" s="291">
        <v>305</v>
      </c>
      <c r="Z18" s="291">
        <v>249</v>
      </c>
      <c r="AA18" s="291">
        <f>F18-SUM(I18:Z18)</f>
        <v>2</v>
      </c>
    </row>
    <row r="19" spans="1:27" s="9" customFormat="1" ht="22.5" customHeight="1">
      <c r="A19" s="796"/>
      <c r="B19" s="796"/>
      <c r="C19" s="796"/>
      <c r="D19" s="126"/>
      <c r="E19" s="80"/>
      <c r="F19" s="20">
        <f>(F18/E18)*-1</f>
        <v>-2.015011547344111</v>
      </c>
      <c r="G19" s="2"/>
      <c r="H19" s="2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</row>
    <row r="20" spans="1:27" ht="22.5" customHeight="1">
      <c r="A20" s="796" t="s">
        <v>595</v>
      </c>
      <c r="B20" s="796"/>
      <c r="C20" s="796"/>
      <c r="D20" s="126"/>
      <c r="E20" s="80">
        <v>2050</v>
      </c>
      <c r="F20" s="2">
        <f>SUM(G20:H20)</f>
        <v>4802</v>
      </c>
      <c r="G20" s="2">
        <v>2085</v>
      </c>
      <c r="H20" s="2">
        <v>2717</v>
      </c>
      <c r="I20" s="291">
        <v>90.27074829931973</v>
      </c>
      <c r="J20" s="291">
        <v>128.86938775510203</v>
      </c>
      <c r="K20" s="291">
        <v>185.8204081632653</v>
      </c>
      <c r="L20" s="291">
        <v>269.18095238095236</v>
      </c>
      <c r="M20" s="291">
        <v>187.20544217687075</v>
      </c>
      <c r="N20" s="291">
        <v>197.82857142857142</v>
      </c>
      <c r="O20" s="291">
        <v>230.50068027210884</v>
      </c>
      <c r="P20" s="291">
        <v>203.1482993197279</v>
      </c>
      <c r="Q20" s="291">
        <v>218.81224489795918</v>
      </c>
      <c r="R20" s="291">
        <v>238.14013605442176</v>
      </c>
      <c r="S20" s="291">
        <v>350.73877551020405</v>
      </c>
      <c r="T20" s="291">
        <v>420.6</v>
      </c>
      <c r="U20" s="291">
        <v>386.6</v>
      </c>
      <c r="V20" s="291">
        <v>391.3047619047619</v>
      </c>
      <c r="W20" s="291">
        <v>436.2721088435374</v>
      </c>
      <c r="X20" s="291">
        <v>373.3863945578231</v>
      </c>
      <c r="Y20" s="291">
        <v>247.4517006802721</v>
      </c>
      <c r="Z20" s="291">
        <v>226.86938775510203</v>
      </c>
      <c r="AA20" s="291">
        <f>F20-SUM(I20:Z20)</f>
        <v>19.00000000000091</v>
      </c>
    </row>
    <row r="21" spans="1:27" s="9" customFormat="1" ht="22.5" customHeight="1">
      <c r="A21" s="796"/>
      <c r="B21" s="796"/>
      <c r="C21" s="796"/>
      <c r="D21" s="126"/>
      <c r="E21" s="80"/>
      <c r="F21" s="20">
        <f>(F20/E20)*-1</f>
        <v>-2.3424390243902438</v>
      </c>
      <c r="G21" s="2"/>
      <c r="H21" s="2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</row>
    <row r="22" spans="1:27" s="9" customFormat="1" ht="22.5" customHeight="1">
      <c r="A22" s="796" t="s">
        <v>596</v>
      </c>
      <c r="B22" s="796"/>
      <c r="C22" s="796"/>
      <c r="D22" s="126"/>
      <c r="E22" s="80">
        <v>4742</v>
      </c>
      <c r="F22" s="2">
        <f>SUM(G22:H22)</f>
        <v>10448</v>
      </c>
      <c r="G22" s="2">
        <v>4965</v>
      </c>
      <c r="H22" s="2">
        <v>5483</v>
      </c>
      <c r="I22" s="291">
        <v>638</v>
      </c>
      <c r="J22" s="291">
        <v>549</v>
      </c>
      <c r="K22" s="291">
        <v>529</v>
      </c>
      <c r="L22" s="291">
        <v>563</v>
      </c>
      <c r="M22" s="291">
        <v>778</v>
      </c>
      <c r="N22" s="291">
        <v>784</v>
      </c>
      <c r="O22" s="291">
        <v>1022</v>
      </c>
      <c r="P22" s="291">
        <v>826</v>
      </c>
      <c r="Q22" s="291">
        <v>731</v>
      </c>
      <c r="R22" s="291">
        <v>614</v>
      </c>
      <c r="S22" s="291">
        <v>642</v>
      </c>
      <c r="T22" s="291">
        <v>707</v>
      </c>
      <c r="U22" s="291">
        <v>562</v>
      </c>
      <c r="V22" s="291">
        <v>462</v>
      </c>
      <c r="W22" s="291">
        <v>385</v>
      </c>
      <c r="X22" s="291">
        <v>292</v>
      </c>
      <c r="Y22" s="291">
        <v>211</v>
      </c>
      <c r="Z22" s="291">
        <v>144</v>
      </c>
      <c r="AA22" s="291">
        <f>F22-SUM(I22:Z22)</f>
        <v>9</v>
      </c>
    </row>
    <row r="23" spans="1:27" s="9" customFormat="1" ht="22.5" customHeight="1">
      <c r="A23" s="796"/>
      <c r="B23" s="796"/>
      <c r="C23" s="796"/>
      <c r="D23" s="126"/>
      <c r="E23" s="80"/>
      <c r="F23" s="20">
        <f>(F22/E22)*-1</f>
        <v>-2.2032897511598484</v>
      </c>
      <c r="G23" s="2"/>
      <c r="H23" s="2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</row>
    <row r="24" spans="1:27" ht="22.5" customHeight="1">
      <c r="A24" s="796" t="s">
        <v>597</v>
      </c>
      <c r="B24" s="796"/>
      <c r="C24" s="796"/>
      <c r="D24" s="126"/>
      <c r="E24" s="80">
        <v>3298</v>
      </c>
      <c r="F24" s="2">
        <f>SUM(G24:H24)</f>
        <v>6363</v>
      </c>
      <c r="G24" s="2">
        <v>3042</v>
      </c>
      <c r="H24" s="2">
        <v>3321</v>
      </c>
      <c r="I24" s="291">
        <v>151</v>
      </c>
      <c r="J24" s="291">
        <v>194</v>
      </c>
      <c r="K24" s="291">
        <v>256</v>
      </c>
      <c r="L24" s="291">
        <v>498</v>
      </c>
      <c r="M24" s="291">
        <v>979</v>
      </c>
      <c r="N24" s="291">
        <v>405</v>
      </c>
      <c r="O24" s="291">
        <v>350</v>
      </c>
      <c r="P24" s="291">
        <v>281</v>
      </c>
      <c r="Q24" s="291">
        <v>313</v>
      </c>
      <c r="R24" s="291">
        <v>313</v>
      </c>
      <c r="S24" s="291">
        <v>364</v>
      </c>
      <c r="T24" s="291">
        <v>484</v>
      </c>
      <c r="U24" s="291">
        <v>429</v>
      </c>
      <c r="V24" s="291">
        <v>368</v>
      </c>
      <c r="W24" s="291">
        <v>362</v>
      </c>
      <c r="X24" s="291">
        <v>292</v>
      </c>
      <c r="Y24" s="291">
        <v>165</v>
      </c>
      <c r="Z24" s="291">
        <v>130</v>
      </c>
      <c r="AA24" s="291">
        <f>F24-SUM(I24:Z24)</f>
        <v>29</v>
      </c>
    </row>
    <row r="25" spans="1:27" s="9" customFormat="1" ht="22.5" customHeight="1">
      <c r="A25" s="796"/>
      <c r="B25" s="796"/>
      <c r="C25" s="796"/>
      <c r="D25" s="126"/>
      <c r="E25" s="80"/>
      <c r="F25" s="20">
        <f>(F24/E24)*-1</f>
        <v>-1.9293511218920558</v>
      </c>
      <c r="G25" s="2"/>
      <c r="H25" s="2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</row>
    <row r="26" spans="1:27" ht="22.5" customHeight="1">
      <c r="A26" s="796" t="s">
        <v>598</v>
      </c>
      <c r="B26" s="796"/>
      <c r="C26" s="796"/>
      <c r="D26" s="126"/>
      <c r="E26" s="80">
        <v>4291</v>
      </c>
      <c r="F26" s="2">
        <f>SUM(G26:H26)</f>
        <v>9101</v>
      </c>
      <c r="G26" s="2">
        <v>4145</v>
      </c>
      <c r="H26" s="2">
        <v>4956</v>
      </c>
      <c r="I26" s="291">
        <v>270</v>
      </c>
      <c r="J26" s="291">
        <v>273</v>
      </c>
      <c r="K26" s="291">
        <v>320</v>
      </c>
      <c r="L26" s="291">
        <v>670</v>
      </c>
      <c r="M26" s="291">
        <v>989</v>
      </c>
      <c r="N26" s="291">
        <v>513</v>
      </c>
      <c r="O26" s="291">
        <v>503</v>
      </c>
      <c r="P26" s="291">
        <v>400</v>
      </c>
      <c r="Q26" s="291">
        <v>434</v>
      </c>
      <c r="R26" s="291">
        <v>430</v>
      </c>
      <c r="S26" s="291">
        <v>550</v>
      </c>
      <c r="T26" s="291">
        <v>695</v>
      </c>
      <c r="U26" s="291">
        <v>620</v>
      </c>
      <c r="V26" s="291">
        <v>607</v>
      </c>
      <c r="W26" s="291">
        <v>608</v>
      </c>
      <c r="X26" s="291">
        <v>537</v>
      </c>
      <c r="Y26" s="291">
        <v>389</v>
      </c>
      <c r="Z26" s="291">
        <v>292</v>
      </c>
      <c r="AA26" s="291">
        <f>F26-SUM(I26:Z26)</f>
        <v>1</v>
      </c>
    </row>
    <row r="27" spans="1:27" s="9" customFormat="1" ht="22.5" customHeight="1">
      <c r="A27" s="796"/>
      <c r="B27" s="796"/>
      <c r="C27" s="796"/>
      <c r="D27" s="126"/>
      <c r="E27" s="80"/>
      <c r="F27" s="20">
        <f>(F26/E26)*-1</f>
        <v>-2.1209508273129805</v>
      </c>
      <c r="G27" s="2"/>
      <c r="H27" s="2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</row>
    <row r="28" spans="1:27" ht="22.5" customHeight="1">
      <c r="A28" s="796" t="s">
        <v>599</v>
      </c>
      <c r="B28" s="796"/>
      <c r="C28" s="796"/>
      <c r="D28" s="126"/>
      <c r="E28" s="80">
        <v>5223</v>
      </c>
      <c r="F28" s="2">
        <f>SUM(G28:H28)</f>
        <v>13098</v>
      </c>
      <c r="G28" s="2">
        <v>6134</v>
      </c>
      <c r="H28" s="2">
        <v>6964</v>
      </c>
      <c r="I28" s="291">
        <v>358</v>
      </c>
      <c r="J28" s="291">
        <v>360</v>
      </c>
      <c r="K28" s="291">
        <v>504</v>
      </c>
      <c r="L28" s="291">
        <v>1268</v>
      </c>
      <c r="M28" s="291">
        <v>1675</v>
      </c>
      <c r="N28" s="291">
        <v>786</v>
      </c>
      <c r="O28" s="291">
        <v>676</v>
      </c>
      <c r="P28" s="291">
        <v>568</v>
      </c>
      <c r="Q28" s="291">
        <v>695</v>
      </c>
      <c r="R28" s="291">
        <v>769</v>
      </c>
      <c r="S28" s="291">
        <v>809</v>
      </c>
      <c r="T28" s="291">
        <v>1042</v>
      </c>
      <c r="U28" s="291">
        <v>804</v>
      </c>
      <c r="V28" s="291">
        <v>747</v>
      </c>
      <c r="W28" s="291">
        <v>786</v>
      </c>
      <c r="X28" s="291">
        <v>606</v>
      </c>
      <c r="Y28" s="291">
        <v>358</v>
      </c>
      <c r="Z28" s="291">
        <v>264</v>
      </c>
      <c r="AA28" s="291">
        <f>F28-SUM(I28:Z28)</f>
        <v>23</v>
      </c>
    </row>
    <row r="29" spans="1:27" s="9" customFormat="1" ht="22.5" customHeight="1">
      <c r="A29" s="796"/>
      <c r="B29" s="796"/>
      <c r="C29" s="796"/>
      <c r="D29" s="126"/>
      <c r="E29" s="80"/>
      <c r="F29" s="20">
        <f>(F28/E28)*-1</f>
        <v>-2.5077541642734062</v>
      </c>
      <c r="G29" s="2"/>
      <c r="H29" s="2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</row>
    <row r="30" spans="1:27" ht="22.5" customHeight="1">
      <c r="A30" s="796" t="s">
        <v>600</v>
      </c>
      <c r="B30" s="796"/>
      <c r="C30" s="796"/>
      <c r="D30" s="126"/>
      <c r="E30" s="80">
        <v>5018</v>
      </c>
      <c r="F30" s="2">
        <f>SUM(G30:H30)</f>
        <v>12458</v>
      </c>
      <c r="G30" s="2">
        <v>5625</v>
      </c>
      <c r="H30" s="2">
        <v>6833</v>
      </c>
      <c r="I30" s="291">
        <v>514</v>
      </c>
      <c r="J30" s="291">
        <v>512</v>
      </c>
      <c r="K30" s="291">
        <v>522</v>
      </c>
      <c r="L30" s="291">
        <v>545</v>
      </c>
      <c r="M30" s="291">
        <v>673</v>
      </c>
      <c r="N30" s="291">
        <v>686</v>
      </c>
      <c r="O30" s="291">
        <v>790</v>
      </c>
      <c r="P30" s="291">
        <v>660</v>
      </c>
      <c r="Q30" s="291">
        <v>616</v>
      </c>
      <c r="R30" s="291">
        <v>683</v>
      </c>
      <c r="S30" s="291">
        <v>838</v>
      </c>
      <c r="T30" s="291">
        <v>1079</v>
      </c>
      <c r="U30" s="291">
        <v>1030</v>
      </c>
      <c r="V30" s="291">
        <v>817</v>
      </c>
      <c r="W30" s="291">
        <v>855</v>
      </c>
      <c r="X30" s="291">
        <v>699</v>
      </c>
      <c r="Y30" s="291">
        <v>485</v>
      </c>
      <c r="Z30" s="291">
        <v>431</v>
      </c>
      <c r="AA30" s="291">
        <f>F30-SUM(I30:Z30)</f>
        <v>23</v>
      </c>
    </row>
    <row r="31" spans="1:27" s="9" customFormat="1" ht="22.5" customHeight="1">
      <c r="A31" s="796"/>
      <c r="B31" s="796"/>
      <c r="C31" s="796"/>
      <c r="D31" s="126"/>
      <c r="E31" s="80"/>
      <c r="F31" s="20">
        <f>(F30/E30)*-1</f>
        <v>-2.4826624153049024</v>
      </c>
      <c r="G31" s="2"/>
      <c r="H31" s="2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</row>
    <row r="32" spans="1:27" s="9" customFormat="1" ht="22.5" customHeight="1">
      <c r="A32" s="796" t="s">
        <v>601</v>
      </c>
      <c r="B32" s="796"/>
      <c r="C32" s="796"/>
      <c r="D32" s="126"/>
      <c r="E32" s="80">
        <v>2941</v>
      </c>
      <c r="F32" s="2">
        <f>SUM(G32:H32)</f>
        <v>7990</v>
      </c>
      <c r="G32" s="2">
        <v>3668</v>
      </c>
      <c r="H32" s="2">
        <v>4322</v>
      </c>
      <c r="I32" s="291">
        <v>359</v>
      </c>
      <c r="J32" s="291">
        <v>426</v>
      </c>
      <c r="K32" s="291">
        <v>440</v>
      </c>
      <c r="L32" s="291">
        <v>395</v>
      </c>
      <c r="M32" s="291">
        <v>360</v>
      </c>
      <c r="N32" s="291">
        <v>456</v>
      </c>
      <c r="O32" s="291">
        <v>510</v>
      </c>
      <c r="P32" s="291">
        <v>459</v>
      </c>
      <c r="Q32" s="291">
        <v>428</v>
      </c>
      <c r="R32" s="291">
        <v>492</v>
      </c>
      <c r="S32" s="291">
        <v>584</v>
      </c>
      <c r="T32" s="291">
        <v>806</v>
      </c>
      <c r="U32" s="291">
        <v>627</v>
      </c>
      <c r="V32" s="291">
        <v>488</v>
      </c>
      <c r="W32" s="291">
        <v>435</v>
      </c>
      <c r="X32" s="291">
        <v>323</v>
      </c>
      <c r="Y32" s="291">
        <v>242</v>
      </c>
      <c r="Z32" s="291">
        <v>160</v>
      </c>
      <c r="AA32" s="329" t="s">
        <v>958</v>
      </c>
    </row>
    <row r="33" spans="1:27" s="9" customFormat="1" ht="22.5" customHeight="1">
      <c r="A33" s="796"/>
      <c r="B33" s="796"/>
      <c r="C33" s="796"/>
      <c r="D33" s="126"/>
      <c r="E33" s="80"/>
      <c r="F33" s="20">
        <f>(F32/E32*-1)</f>
        <v>-2.7167630057803467</v>
      </c>
      <c r="G33" s="2"/>
      <c r="H33" s="2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329"/>
    </row>
    <row r="34" spans="1:27" s="9" customFormat="1" ht="22.5" customHeight="1">
      <c r="A34" s="796" t="s">
        <v>602</v>
      </c>
      <c r="B34" s="796"/>
      <c r="C34" s="796"/>
      <c r="D34" s="126"/>
      <c r="E34" s="80">
        <v>4841</v>
      </c>
      <c r="F34" s="2">
        <f>SUM(G34:H34)</f>
        <v>12784</v>
      </c>
      <c r="G34" s="2">
        <v>6064</v>
      </c>
      <c r="H34" s="2">
        <v>6720</v>
      </c>
      <c r="I34" s="291">
        <v>559</v>
      </c>
      <c r="J34" s="291">
        <v>606</v>
      </c>
      <c r="K34" s="291">
        <v>594</v>
      </c>
      <c r="L34" s="291">
        <v>733</v>
      </c>
      <c r="M34" s="291">
        <v>808</v>
      </c>
      <c r="N34" s="291">
        <v>725</v>
      </c>
      <c r="O34" s="291">
        <v>806</v>
      </c>
      <c r="P34" s="291">
        <v>781</v>
      </c>
      <c r="Q34" s="291">
        <v>718</v>
      </c>
      <c r="R34" s="291">
        <v>773</v>
      </c>
      <c r="S34" s="291">
        <v>842</v>
      </c>
      <c r="T34" s="291">
        <v>1034</v>
      </c>
      <c r="U34" s="291">
        <v>865</v>
      </c>
      <c r="V34" s="291">
        <v>807</v>
      </c>
      <c r="W34" s="291">
        <v>797</v>
      </c>
      <c r="X34" s="291">
        <v>610</v>
      </c>
      <c r="Y34" s="291">
        <v>416</v>
      </c>
      <c r="Z34" s="291">
        <v>293</v>
      </c>
      <c r="AA34" s="329">
        <f>F34-SUM(I34:Z34)</f>
        <v>17</v>
      </c>
    </row>
    <row r="35" spans="1:27" s="9" customFormat="1" ht="22.5" customHeight="1">
      <c r="A35" s="796"/>
      <c r="B35" s="796"/>
      <c r="C35" s="796"/>
      <c r="D35" s="126"/>
      <c r="E35" s="80"/>
      <c r="F35" s="20">
        <f>(F34/E34)*-1</f>
        <v>-2.6407766990291264</v>
      </c>
      <c r="G35" s="2"/>
      <c r="H35" s="2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329"/>
    </row>
    <row r="36" spans="1:27" ht="22.5" customHeight="1">
      <c r="A36" s="796" t="s">
        <v>603</v>
      </c>
      <c r="B36" s="796"/>
      <c r="C36" s="796"/>
      <c r="D36" s="126"/>
      <c r="E36" s="80">
        <v>2390</v>
      </c>
      <c r="F36" s="2">
        <f>SUM(G36:H36)</f>
        <v>5817</v>
      </c>
      <c r="G36" s="2">
        <v>2676</v>
      </c>
      <c r="H36" s="2">
        <v>3141</v>
      </c>
      <c r="I36" s="291">
        <v>251</v>
      </c>
      <c r="J36" s="291">
        <v>247</v>
      </c>
      <c r="K36" s="291">
        <v>248</v>
      </c>
      <c r="L36" s="291">
        <v>253</v>
      </c>
      <c r="M36" s="291">
        <v>274</v>
      </c>
      <c r="N36" s="291">
        <v>349</v>
      </c>
      <c r="O36" s="291">
        <v>370</v>
      </c>
      <c r="P36" s="291">
        <v>316</v>
      </c>
      <c r="Q36" s="291">
        <v>305</v>
      </c>
      <c r="R36" s="291">
        <v>368</v>
      </c>
      <c r="S36" s="291">
        <v>355</v>
      </c>
      <c r="T36" s="291">
        <v>538</v>
      </c>
      <c r="U36" s="291">
        <v>469</v>
      </c>
      <c r="V36" s="291">
        <v>480</v>
      </c>
      <c r="W36" s="291">
        <v>415</v>
      </c>
      <c r="X36" s="291">
        <v>275</v>
      </c>
      <c r="Y36" s="291">
        <v>188</v>
      </c>
      <c r="Z36" s="291">
        <v>111</v>
      </c>
      <c r="AA36" s="329">
        <f>F36-SUM(I36:Z36)</f>
        <v>5</v>
      </c>
    </row>
    <row r="37" spans="1:27" s="9" customFormat="1" ht="22.5" customHeight="1">
      <c r="A37" s="796"/>
      <c r="B37" s="796"/>
      <c r="C37" s="796"/>
      <c r="D37" s="126"/>
      <c r="E37" s="80"/>
      <c r="F37" s="20">
        <f>(F36/E36)*-1</f>
        <v>-2.4338912133891215</v>
      </c>
      <c r="G37" s="2"/>
      <c r="H37" s="2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329"/>
    </row>
    <row r="38" spans="1:27" ht="22.5" customHeight="1">
      <c r="A38" s="796" t="s">
        <v>604</v>
      </c>
      <c r="B38" s="796"/>
      <c r="C38" s="796"/>
      <c r="D38" s="126"/>
      <c r="E38" s="80">
        <v>2932</v>
      </c>
      <c r="F38" s="2">
        <f>SUM(G38:H38)</f>
        <v>7535</v>
      </c>
      <c r="G38" s="2">
        <v>3399</v>
      </c>
      <c r="H38" s="2">
        <v>4136</v>
      </c>
      <c r="I38" s="291">
        <v>252</v>
      </c>
      <c r="J38" s="291">
        <v>297</v>
      </c>
      <c r="K38" s="291">
        <v>294</v>
      </c>
      <c r="L38" s="291">
        <v>321</v>
      </c>
      <c r="M38" s="291">
        <v>309</v>
      </c>
      <c r="N38" s="291">
        <v>359</v>
      </c>
      <c r="O38" s="291">
        <v>406</v>
      </c>
      <c r="P38" s="291">
        <v>396</v>
      </c>
      <c r="Q38" s="291">
        <v>364</v>
      </c>
      <c r="R38" s="291">
        <v>399</v>
      </c>
      <c r="S38" s="291">
        <v>486</v>
      </c>
      <c r="T38" s="291">
        <v>747</v>
      </c>
      <c r="U38" s="291">
        <v>638</v>
      </c>
      <c r="V38" s="291">
        <v>567</v>
      </c>
      <c r="W38" s="291">
        <v>539</v>
      </c>
      <c r="X38" s="291">
        <v>454</v>
      </c>
      <c r="Y38" s="291">
        <v>340</v>
      </c>
      <c r="Z38" s="291">
        <v>367</v>
      </c>
      <c r="AA38" s="329" t="s">
        <v>958</v>
      </c>
    </row>
    <row r="39" spans="1:27" s="9" customFormat="1" ht="22.5" customHeight="1">
      <c r="A39" s="796"/>
      <c r="B39" s="796"/>
      <c r="C39" s="796"/>
      <c r="D39" s="126"/>
      <c r="E39" s="80"/>
      <c r="F39" s="20">
        <f>(F38/E38)*-1</f>
        <v>-2.569918144611187</v>
      </c>
      <c r="G39" s="2"/>
      <c r="H39" s="2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329"/>
    </row>
    <row r="40" spans="1:27" ht="22.5" customHeight="1">
      <c r="A40" s="796" t="s">
        <v>605</v>
      </c>
      <c r="B40" s="796"/>
      <c r="C40" s="796"/>
      <c r="D40" s="126"/>
      <c r="E40" s="80">
        <v>183</v>
      </c>
      <c r="F40" s="2">
        <f>SUM(G40:H40)</f>
        <v>432</v>
      </c>
      <c r="G40" s="2">
        <v>214</v>
      </c>
      <c r="H40" s="2">
        <v>218</v>
      </c>
      <c r="I40" s="291">
        <v>9</v>
      </c>
      <c r="J40" s="291">
        <v>12</v>
      </c>
      <c r="K40" s="291">
        <v>11</v>
      </c>
      <c r="L40" s="291">
        <v>18</v>
      </c>
      <c r="M40" s="291">
        <v>28</v>
      </c>
      <c r="N40" s="291">
        <v>22</v>
      </c>
      <c r="O40" s="291">
        <v>15</v>
      </c>
      <c r="P40" s="291">
        <v>20</v>
      </c>
      <c r="Q40" s="291">
        <v>13</v>
      </c>
      <c r="R40" s="291">
        <v>26</v>
      </c>
      <c r="S40" s="291">
        <v>36</v>
      </c>
      <c r="T40" s="291">
        <v>28</v>
      </c>
      <c r="U40" s="291">
        <v>33</v>
      </c>
      <c r="V40" s="291">
        <v>30</v>
      </c>
      <c r="W40" s="291">
        <v>45</v>
      </c>
      <c r="X40" s="291">
        <v>48</v>
      </c>
      <c r="Y40" s="291">
        <v>22</v>
      </c>
      <c r="Z40" s="291">
        <v>16</v>
      </c>
      <c r="AA40" s="329" t="s">
        <v>958</v>
      </c>
    </row>
    <row r="41" spans="1:27" s="9" customFormat="1" ht="22.5" customHeight="1" thickBot="1">
      <c r="A41" s="795"/>
      <c r="B41" s="795"/>
      <c r="C41" s="795"/>
      <c r="D41" s="126"/>
      <c r="E41" s="302"/>
      <c r="F41" s="20">
        <f>(F40/E40)*-1</f>
        <v>-2.360655737704918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9" customFormat="1" ht="23.25" customHeight="1">
      <c r="A42" s="91" t="s">
        <v>579</v>
      </c>
      <c r="B42" s="292" t="s">
        <v>583</v>
      </c>
      <c r="C42" s="292"/>
      <c r="D42" s="292"/>
      <c r="E42" s="1"/>
      <c r="F42" s="29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6" s="9" customFormat="1" ht="23.25" customHeight="1">
      <c r="A43" s="280" t="s">
        <v>906</v>
      </c>
      <c r="B43" s="303" t="s">
        <v>907</v>
      </c>
      <c r="E43" s="301"/>
      <c r="I43" s="799">
        <f>SUM(I5:K5)</f>
        <v>14878</v>
      </c>
      <c r="J43" s="799"/>
      <c r="K43" s="799"/>
      <c r="L43" s="799">
        <f>SUM(L5:U5)</f>
        <v>80142</v>
      </c>
      <c r="M43" s="799"/>
      <c r="N43" s="799"/>
      <c r="O43" s="799"/>
      <c r="P43" s="799"/>
      <c r="Q43" s="799"/>
      <c r="R43" s="799"/>
      <c r="S43" s="799"/>
      <c r="T43" s="799"/>
      <c r="U43" s="799"/>
      <c r="V43" s="799">
        <f>SUM(V5:Z5)</f>
        <v>31746</v>
      </c>
      <c r="W43" s="799"/>
      <c r="X43" s="799"/>
      <c r="Y43" s="799"/>
      <c r="Z43" s="801"/>
    </row>
    <row r="44" spans="9:26" s="9" customFormat="1" ht="18" customHeight="1">
      <c r="I44" s="800" t="s">
        <v>306</v>
      </c>
      <c r="J44" s="800"/>
      <c r="K44" s="800"/>
      <c r="L44" s="800" t="s">
        <v>577</v>
      </c>
      <c r="M44" s="800"/>
      <c r="N44" s="800"/>
      <c r="O44" s="800"/>
      <c r="P44" s="800"/>
      <c r="Q44" s="800"/>
      <c r="R44" s="800"/>
      <c r="S44" s="800"/>
      <c r="T44" s="800"/>
      <c r="U44" s="800"/>
      <c r="V44" s="800" t="s">
        <v>299</v>
      </c>
      <c r="W44" s="800"/>
      <c r="X44" s="800"/>
      <c r="Y44" s="800"/>
      <c r="Z44" s="801"/>
    </row>
    <row r="45" spans="1:27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797" t="s">
        <v>820</v>
      </c>
      <c r="Y45" s="798"/>
      <c r="Z45" s="798"/>
      <c r="AA45" s="798"/>
    </row>
    <row r="46" spans="5:27" ht="19.5" customHeight="1">
      <c r="E46" s="9"/>
      <c r="Z46" s="648" t="s">
        <v>300</v>
      </c>
      <c r="AA46" s="687"/>
    </row>
  </sheetData>
  <sheetProtection/>
  <mergeCells count="53">
    <mergeCell ref="O1:AA1"/>
    <mergeCell ref="F3:H3"/>
    <mergeCell ref="E3:E4"/>
    <mergeCell ref="I3:N3"/>
    <mergeCell ref="Z2:AA2"/>
    <mergeCell ref="O3:AA3"/>
    <mergeCell ref="A1:N1"/>
    <mergeCell ref="A39:C39"/>
    <mergeCell ref="A12:C12"/>
    <mergeCell ref="A10:C10"/>
    <mergeCell ref="A14:C14"/>
    <mergeCell ref="A15:C15"/>
    <mergeCell ref="A20:C20"/>
    <mergeCell ref="A21:C21"/>
    <mergeCell ref="A30:C30"/>
    <mergeCell ref="A31:C31"/>
    <mergeCell ref="A38:C38"/>
    <mergeCell ref="A8:C8"/>
    <mergeCell ref="A9:C9"/>
    <mergeCell ref="A7:C7"/>
    <mergeCell ref="A3:D4"/>
    <mergeCell ref="A5:D5"/>
    <mergeCell ref="A6:C6"/>
    <mergeCell ref="A35:C35"/>
    <mergeCell ref="A36:C36"/>
    <mergeCell ref="A34:C34"/>
    <mergeCell ref="A11:C11"/>
    <mergeCell ref="A13:C13"/>
    <mergeCell ref="A26:C26"/>
    <mergeCell ref="A27:C27"/>
    <mergeCell ref="A22:C22"/>
    <mergeCell ref="A19:C19"/>
    <mergeCell ref="A23:C23"/>
    <mergeCell ref="A24:C24"/>
    <mergeCell ref="A25:C25"/>
    <mergeCell ref="X45:AA45"/>
    <mergeCell ref="Z46:AA46"/>
    <mergeCell ref="I43:K43"/>
    <mergeCell ref="L43:U43"/>
    <mergeCell ref="L44:U44"/>
    <mergeCell ref="I44:K44"/>
    <mergeCell ref="V43:Z43"/>
    <mergeCell ref="V44:Z44"/>
    <mergeCell ref="A41:C41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2009-03-17T04:10:21Z</cp:lastPrinted>
  <dcterms:created xsi:type="dcterms:W3CDTF">2000-12-26T04:22:56Z</dcterms:created>
  <dcterms:modified xsi:type="dcterms:W3CDTF">2009-03-18T00:31:33Z</dcterms:modified>
  <cp:category/>
  <cp:version/>
  <cp:contentType/>
  <cp:contentStatus/>
</cp:coreProperties>
</file>