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16" windowWidth="10155" windowHeight="8985" tabRatio="711" activeTab="0"/>
  </bookViews>
  <sheets>
    <sheet name="見出し" sheetId="1" r:id="rId1"/>
    <sheet name="12～13" sheetId="2" r:id="rId2"/>
    <sheet name="14～15" sheetId="3" r:id="rId3"/>
    <sheet name="16" sheetId="4" r:id="rId4"/>
    <sheet name="17" sheetId="5" r:id="rId5"/>
    <sheet name="18" sheetId="6" r:id="rId6"/>
    <sheet name="19" sheetId="7" r:id="rId7"/>
    <sheet name="20の(1)～(2)" sheetId="8" r:id="rId8"/>
    <sheet name="20の(3)～(4)" sheetId="9" r:id="rId9"/>
    <sheet name="21" sheetId="10" r:id="rId10"/>
    <sheet name="22" sheetId="11" r:id="rId11"/>
    <sheet name="23" sheetId="12" r:id="rId12"/>
  </sheets>
  <definedNames>
    <definedName name="_xlnm.Print_Area" localSheetId="4">'17'!$A$1:$I$127</definedName>
    <definedName name="_xlnm.Print_Area" localSheetId="11">'23'!$A$1:$AK$63</definedName>
  </definedNames>
  <calcPr fullCalcOnLoad="1"/>
</workbook>
</file>

<file path=xl/sharedStrings.xml><?xml version="1.0" encoding="utf-8"?>
<sst xmlns="http://schemas.openxmlformats.org/spreadsheetml/2006/main" count="1254" uniqueCount="883">
  <si>
    <t>２．人　　口</t>
  </si>
  <si>
    <t>人口密度</t>
  </si>
  <si>
    <t>年</t>
  </si>
  <si>
    <t>世帯数</t>
  </si>
  <si>
    <t>総　数</t>
  </si>
  <si>
    <t>男</t>
  </si>
  <si>
    <t>女</t>
  </si>
  <si>
    <t>摘　　　　　　　要</t>
  </si>
  <si>
    <t>大正</t>
  </si>
  <si>
    <t>昭和</t>
  </si>
  <si>
    <t>・・・</t>
  </si>
  <si>
    <t>昭和５１年１０月１日推計人口</t>
  </si>
  <si>
    <t>昭和５２年１０月１日推計人口</t>
  </si>
  <si>
    <t>昭和５３年１０月１日推計人口</t>
  </si>
  <si>
    <t>昭和５４年１０月１日推計人口</t>
  </si>
  <si>
    <t>昭和５６年１０月１日推計人口</t>
  </si>
  <si>
    <t>昭和５７年１０月１日推計人口</t>
  </si>
  <si>
    <t>昭和５８年１０月１日推計人口</t>
  </si>
  <si>
    <t>昭和５９年１０月１日推計人口</t>
  </si>
  <si>
    <t>昭和６１年１０月１日推計人口</t>
  </si>
  <si>
    <t>昭和６２年１０月１日推計人口</t>
  </si>
  <si>
    <t>昭和６３年１０月１日推計人口</t>
  </si>
  <si>
    <t>平成</t>
  </si>
  <si>
    <t>元</t>
  </si>
  <si>
    <t>平成元年１０月１日推計人口</t>
  </si>
  <si>
    <t>平成３年１０月１日推計人口</t>
  </si>
  <si>
    <t>平成４年１０月１日推計人口</t>
  </si>
  <si>
    <t>平成５年１０月１日推計人口</t>
  </si>
  <si>
    <t>平成６年１０月１日推計人口</t>
  </si>
  <si>
    <t>平成８年１０月１日推計人口</t>
  </si>
  <si>
    <t>平成９年１０月１日推計人口</t>
  </si>
  <si>
    <t>平成１０年１０月１日推計人口</t>
  </si>
  <si>
    <t>平成１１年１０月１日推計人口</t>
  </si>
  <si>
    <t>中　国</t>
  </si>
  <si>
    <t>韓国・朝鮮</t>
  </si>
  <si>
    <t>アメリカ</t>
  </si>
  <si>
    <t>カナダ</t>
  </si>
  <si>
    <t>イタリア</t>
  </si>
  <si>
    <t>その他</t>
  </si>
  <si>
    <t>月</t>
  </si>
  <si>
    <t>増　減</t>
  </si>
  <si>
    <t>出　生</t>
  </si>
  <si>
    <t>死　亡</t>
  </si>
  <si>
    <t>転　入</t>
  </si>
  <si>
    <t>転　出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</si>
  <si>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</si>
  <si>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</si>
  <si>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</si>
  <si>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</si>
  <si>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</si>
  <si>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</si>
  <si>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</si>
  <si>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</si>
  <si>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</si>
  <si>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</si>
  <si>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</si>
  <si>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</si>
  <si>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婚　姻</t>
  </si>
  <si>
    <t>離　婚</t>
  </si>
  <si>
    <t>死　産</t>
  </si>
  <si>
    <t>平　成　２　年</t>
  </si>
  <si>
    <t>総人口</t>
  </si>
  <si>
    <t>面　積</t>
  </si>
  <si>
    <t>密　度</t>
  </si>
  <si>
    <t>増加数</t>
  </si>
  <si>
    <t>市町村名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</si>
  <si>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</si>
  <si>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</si>
  <si>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</si>
  <si>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</si>
  <si>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</si>
  <si>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</si>
  <si>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</si>
  <si>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</si>
  <si>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</si>
  <si>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</si>
  <si>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</si>
  <si>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</si>
  <si>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</si>
  <si>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</si>
  <si>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</si>
  <si>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</si>
  <si>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</si>
  <si>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</si>
  <si>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</si>
  <si>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</si>
  <si>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</si>
  <si>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</si>
  <si>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</si>
  <si>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</si>
  <si>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</si>
  <si>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</si>
  <si>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</si>
  <si>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</si>
  <si>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</si>
  <si>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</si>
  <si>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</si>
  <si>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</si>
  <si>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</si>
  <si>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</si>
  <si>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</si>
  <si>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</si>
  <si>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</si>
  <si>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</si>
  <si>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</si>
  <si>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</si>
  <si>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</si>
  <si>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</si>
  <si>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</si>
  <si>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</si>
  <si>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</si>
  <si>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</si>
  <si>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</si>
  <si>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</si>
  <si>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</si>
  <si>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</si>
  <si>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</si>
  <si>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</si>
  <si>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</si>
  <si>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</si>
  <si>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</si>
  <si>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</si>
  <si>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</si>
  <si>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</si>
  <si>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</si>
  <si>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資料 … 総務課</t>
  </si>
  <si>
    <t>資料 … 総務課</t>
  </si>
  <si>
    <t>増加率(％)</t>
  </si>
  <si>
    <t>(１k㎡当り)</t>
  </si>
  <si>
    <t>２６</t>
  </si>
  <si>
    <t>２７</t>
  </si>
  <si>
    <t>０～４歳</t>
  </si>
  <si>
    <t>２８</t>
  </si>
  <si>
    <t>０</t>
  </si>
  <si>
    <t>２９</t>
  </si>
  <si>
    <t>３０～３４歳</t>
  </si>
  <si>
    <t>３０</t>
  </si>
  <si>
    <t>３１</t>
  </si>
  <si>
    <t>３２</t>
  </si>
  <si>
    <t>５～９歳</t>
  </si>
  <si>
    <t>３３</t>
  </si>
  <si>
    <t>３４</t>
  </si>
  <si>
    <t>３５～３９歳</t>
  </si>
  <si>
    <t>３５</t>
  </si>
  <si>
    <t>３６</t>
  </si>
  <si>
    <t>３７</t>
  </si>
  <si>
    <t>１０～１４歳</t>
  </si>
  <si>
    <t>３８</t>
  </si>
  <si>
    <t>３９</t>
  </si>
  <si>
    <t>４０～４４歳</t>
  </si>
  <si>
    <t>１３</t>
  </si>
  <si>
    <t>４０</t>
  </si>
  <si>
    <t>１４</t>
  </si>
  <si>
    <t>４１</t>
  </si>
  <si>
    <t>４２</t>
  </si>
  <si>
    <t>１５～１９歳</t>
  </si>
  <si>
    <t>４３</t>
  </si>
  <si>
    <t>１５</t>
  </si>
  <si>
    <t>４４</t>
  </si>
  <si>
    <t>１６</t>
  </si>
  <si>
    <t>１７</t>
  </si>
  <si>
    <t>４５～４９歳</t>
  </si>
  <si>
    <t>１８</t>
  </si>
  <si>
    <t>４５</t>
  </si>
  <si>
    <t>１９</t>
  </si>
  <si>
    <t>４６</t>
  </si>
  <si>
    <t>４７</t>
  </si>
  <si>
    <t>２０～２４歳</t>
  </si>
  <si>
    <t>４８</t>
  </si>
  <si>
    <t>２０</t>
  </si>
  <si>
    <t>４９</t>
  </si>
  <si>
    <t>２１</t>
  </si>
  <si>
    <t>２２</t>
  </si>
  <si>
    <t>５０～５４歳</t>
  </si>
  <si>
    <t>２３</t>
  </si>
  <si>
    <t>５０</t>
  </si>
  <si>
    <t>２４</t>
  </si>
  <si>
    <t>５１</t>
  </si>
  <si>
    <t>５２</t>
  </si>
  <si>
    <t>２５～２９歳</t>
  </si>
  <si>
    <t>５３</t>
  </si>
  <si>
    <t>２５</t>
  </si>
  <si>
    <t>５４</t>
  </si>
  <si>
    <t>国勢調査</t>
  </si>
  <si>
    <t>５５～５９歳</t>
  </si>
  <si>
    <t>８３</t>
  </si>
  <si>
    <t>５５</t>
  </si>
  <si>
    <t>８４</t>
  </si>
  <si>
    <t>５６</t>
  </si>
  <si>
    <t>５７</t>
  </si>
  <si>
    <t>８５～８９歳</t>
  </si>
  <si>
    <t>５８</t>
  </si>
  <si>
    <t>８５</t>
  </si>
  <si>
    <t>５９</t>
  </si>
  <si>
    <t>８６</t>
  </si>
  <si>
    <t>８７</t>
  </si>
  <si>
    <t>６０～６４歳</t>
  </si>
  <si>
    <t>８８</t>
  </si>
  <si>
    <t>６０</t>
  </si>
  <si>
    <t>８９</t>
  </si>
  <si>
    <t>６１</t>
  </si>
  <si>
    <t>６２</t>
  </si>
  <si>
    <t>９０～９４歳</t>
  </si>
  <si>
    <t>６３</t>
  </si>
  <si>
    <t>９０</t>
  </si>
  <si>
    <t>６４</t>
  </si>
  <si>
    <t>９１</t>
  </si>
  <si>
    <t>９２</t>
  </si>
  <si>
    <t>６５～６９歳</t>
  </si>
  <si>
    <t>９３</t>
  </si>
  <si>
    <t>６５</t>
  </si>
  <si>
    <t>９４</t>
  </si>
  <si>
    <t>６６</t>
  </si>
  <si>
    <t>６７</t>
  </si>
  <si>
    <t>９５～９９歳</t>
  </si>
  <si>
    <t>６８</t>
  </si>
  <si>
    <t>９５</t>
  </si>
  <si>
    <t>６９</t>
  </si>
  <si>
    <t>９６</t>
  </si>
  <si>
    <t>９７</t>
  </si>
  <si>
    <t>７０～７４歳</t>
  </si>
  <si>
    <t>９８</t>
  </si>
  <si>
    <t>７０</t>
  </si>
  <si>
    <t>９９</t>
  </si>
  <si>
    <t>７１</t>
  </si>
  <si>
    <t>７２</t>
  </si>
  <si>
    <t>１００歳以上</t>
  </si>
  <si>
    <t>７３</t>
  </si>
  <si>
    <t>７４</t>
  </si>
  <si>
    <t>７５～７９歳</t>
  </si>
  <si>
    <t>１５歳未満</t>
  </si>
  <si>
    <t>７５</t>
  </si>
  <si>
    <t>１５～６４歳</t>
  </si>
  <si>
    <t>７６</t>
  </si>
  <si>
    <t>６５歳以上</t>
  </si>
  <si>
    <t>７７</t>
  </si>
  <si>
    <t>７８</t>
  </si>
  <si>
    <t>７９</t>
  </si>
  <si>
    <t>８０～８４歳</t>
  </si>
  <si>
    <t>８０</t>
  </si>
  <si>
    <t>８１</t>
  </si>
  <si>
    <t xml:space="preserve">平 均 年 齢 </t>
  </si>
  <si>
    <t>８２</t>
  </si>
  <si>
    <t>産　 業（大分類）</t>
  </si>
  <si>
    <t>産業別</t>
  </si>
  <si>
    <t>就　　業　　者　　数</t>
  </si>
  <si>
    <t>就業者</t>
  </si>
  <si>
    <t>労働力</t>
  </si>
  <si>
    <t>第　一　次 　産 　業</t>
  </si>
  <si>
    <t>第一次</t>
  </si>
  <si>
    <t>Ａ</t>
  </si>
  <si>
    <t>農業</t>
  </si>
  <si>
    <t>Ｂ</t>
  </si>
  <si>
    <t>林業</t>
  </si>
  <si>
    <t>Ｃ</t>
  </si>
  <si>
    <t>漁業</t>
  </si>
  <si>
    <t>第　二　次 　産 　業</t>
  </si>
  <si>
    <t>第二次</t>
  </si>
  <si>
    <t>Ｄ</t>
  </si>
  <si>
    <t>鉱業</t>
  </si>
  <si>
    <t>Ｅ</t>
  </si>
  <si>
    <t>建設業</t>
  </si>
  <si>
    <t>建設</t>
  </si>
  <si>
    <t>Ｆ</t>
  </si>
  <si>
    <t>製造業</t>
  </si>
  <si>
    <t>製造</t>
  </si>
  <si>
    <t>第　三　次 　産 　業</t>
  </si>
  <si>
    <t>第三次</t>
  </si>
  <si>
    <t>Ｇ</t>
  </si>
  <si>
    <t>電気・ガス熱供給・水道業</t>
  </si>
  <si>
    <t>電気</t>
  </si>
  <si>
    <t>Ｈ</t>
  </si>
  <si>
    <t>運輸・通信業</t>
  </si>
  <si>
    <t>運通</t>
  </si>
  <si>
    <t>Ｉ</t>
  </si>
  <si>
    <t>卸売・小売・飲食店</t>
  </si>
  <si>
    <t>卸小</t>
  </si>
  <si>
    <t>Ｊ</t>
  </si>
  <si>
    <t>金融・保険業</t>
  </si>
  <si>
    <t>金融</t>
  </si>
  <si>
    <t>Ｋ</t>
  </si>
  <si>
    <t>不動産業</t>
  </si>
  <si>
    <t>不動</t>
  </si>
  <si>
    <t>Ｌ</t>
  </si>
  <si>
    <t>サービス業</t>
  </si>
  <si>
    <t>サービス</t>
  </si>
  <si>
    <t>Ｍ</t>
  </si>
  <si>
    <t>公務</t>
  </si>
  <si>
    <t>Ｎ</t>
  </si>
  <si>
    <t>分類不能の産業</t>
  </si>
  <si>
    <t>不能</t>
  </si>
  <si>
    <t>失　　業　　者　　数</t>
  </si>
  <si>
    <t>失業</t>
  </si>
  <si>
    <t>非労</t>
  </si>
  <si>
    <t>総　　　　　数</t>
  </si>
  <si>
    <t>１５ ～ １９才</t>
  </si>
  <si>
    <t>２０ ～ ２９才</t>
  </si>
  <si>
    <t>３０ ～ ３９才</t>
  </si>
  <si>
    <t>４０ ～ ４９才</t>
  </si>
  <si>
    <t>５０ ～ ５９才</t>
  </si>
  <si>
    <t>６０ ～ ６４才</t>
  </si>
  <si>
    <t>６５才 以上</t>
  </si>
  <si>
    <t>就業者</t>
  </si>
  <si>
    <t>不　　詳</t>
  </si>
  <si>
    <t>（再　掲）</t>
  </si>
  <si>
    <t>年齢別割合</t>
  </si>
  <si>
    <t>資料 … 総務課</t>
  </si>
  <si>
    <t>－</t>
  </si>
  <si>
    <t>－</t>
  </si>
  <si>
    <t>親　族</t>
  </si>
  <si>
    <t>総　数</t>
  </si>
  <si>
    <t>総　　数</t>
  </si>
  <si>
    <t>役　　員</t>
  </si>
  <si>
    <t>雇　人　の</t>
  </si>
  <si>
    <t>あ る 業 主</t>
  </si>
  <si>
    <t>な い 業 主</t>
  </si>
  <si>
    <t>１人あたり</t>
  </si>
  <si>
    <t>世 帯 人 員</t>
  </si>
  <si>
    <t>１世帯あたり</t>
  </si>
  <si>
    <t>１人あたり</t>
  </si>
  <si>
    <t>住宅に住む一般世帯</t>
  </si>
  <si>
    <t>区　　　　　分</t>
  </si>
  <si>
    <t>総数</t>
  </si>
  <si>
    <t>持ち家</t>
  </si>
  <si>
    <t>民営借家</t>
  </si>
  <si>
    <t>間借り</t>
  </si>
  <si>
    <t>住宅以外に住む一般世帯</t>
  </si>
  <si>
    <t>（４）経済構成別世帯</t>
  </si>
  <si>
    <t>構　　　　　　　　　　　成</t>
  </si>
  <si>
    <t>一　般　世　帯　数</t>
  </si>
  <si>
    <t>一 般 世 帯 人 員</t>
  </si>
  <si>
    <t>親　 族　 人　 員</t>
  </si>
  <si>
    <t>１ 世 帯 あ た り</t>
  </si>
  <si>
    <t>総　　　　　　　　　　数</t>
  </si>
  <si>
    <t>農林漁業就業者世帯</t>
  </si>
  <si>
    <t>農林漁業・業主世帯</t>
  </si>
  <si>
    <t>農林漁業・雇用者世帯</t>
  </si>
  <si>
    <t>農林漁業・非農林漁業就業者混合世帯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</si>
  <si>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</si>
  <si>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</si>
  <si>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</si>
  <si>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</si>
  <si>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非農林漁業就業者世帯</t>
  </si>
  <si>
    <t>非農林漁業・業主世帯</t>
  </si>
  <si>
    <t>非農林漁業・雇用者世帯</t>
  </si>
  <si>
    <t>（世帯の主な就業者が業主）</t>
  </si>
  <si>
    <t>（世帯の主な就業者が雇用者）</t>
  </si>
  <si>
    <t>非就業者世帯</t>
  </si>
  <si>
    <t>分類不能世帯</t>
  </si>
  <si>
    <t>資料 … 総務課</t>
  </si>
  <si>
    <t>石垣校区</t>
  </si>
  <si>
    <t xml:space="preserve">　　２１．　校 区 別 ・世 帯 数・ </t>
  </si>
  <si>
    <t xml:space="preserve"> 男 女 別・年 齢 階 層 別 人 口</t>
  </si>
  <si>
    <t>西校区</t>
  </si>
  <si>
    <t>青山校区</t>
  </si>
  <si>
    <t>野口校区</t>
  </si>
  <si>
    <t>北校区</t>
  </si>
  <si>
    <t>鶴見校区</t>
  </si>
  <si>
    <t>大平山校区</t>
  </si>
  <si>
    <t>朝日校区</t>
  </si>
  <si>
    <t>上人校区</t>
  </si>
  <si>
    <t>亀川校区</t>
  </si>
  <si>
    <t>東山校区</t>
  </si>
  <si>
    <t>人　　　　　口</t>
  </si>
  <si>
    <t>年　　　　　　　　　令</t>
  </si>
  <si>
    <t>男</t>
  </si>
  <si>
    <t>女</t>
  </si>
  <si>
    <t>校　　　区</t>
  </si>
  <si>
    <t>総　数</t>
  </si>
  <si>
    <t>総　　　数</t>
  </si>
  <si>
    <t>－</t>
  </si>
  <si>
    <t>（　）は、１世帯あたり人数</t>
  </si>
  <si>
    <t xml:space="preserve">老 齢 人 口 </t>
  </si>
  <si>
    <t>資料 … 総務課</t>
  </si>
  <si>
    <t>鉱 　 業</t>
  </si>
  <si>
    <t xml:space="preserve">２３．　町　別　・　世　帯 </t>
  </si>
  <si>
    <t xml:space="preserve"> 数　・　人　口</t>
  </si>
  <si>
    <t>　資料 … 市民課</t>
  </si>
  <si>
    <t>町　別　・　世　帯　数　・　人　口　（　つ　づ　き　）</t>
  </si>
  <si>
    <t>　資料 … 市民課</t>
  </si>
  <si>
    <t xml:space="preserve">２２．　校区別・産業（大分類）別 </t>
  </si>
  <si>
    <t xml:space="preserve"> 就業者および失業者数</t>
  </si>
  <si>
    <t>校　　　区</t>
  </si>
  <si>
    <t>　　　　　　産　　　　　　　　　業　　　　　　　　　別</t>
  </si>
  <si>
    <t>就　　　　　　　　　業　　　　　　　　　人　　　　　　　　　口　　</t>
  </si>
  <si>
    <t>失 業 者</t>
  </si>
  <si>
    <t>総 　 数</t>
  </si>
  <si>
    <t>農 　 業</t>
  </si>
  <si>
    <t>林 　 業</t>
  </si>
  <si>
    <t>漁 　 業</t>
  </si>
  <si>
    <t>建 設 業</t>
  </si>
  <si>
    <t>製 造 業</t>
  </si>
  <si>
    <t>電気・ガス</t>
  </si>
  <si>
    <t>運輸通信業</t>
  </si>
  <si>
    <t>卸小売業</t>
  </si>
  <si>
    <t>金融保険業</t>
  </si>
  <si>
    <t>不動産業</t>
  </si>
  <si>
    <t>サ－ビス業</t>
  </si>
  <si>
    <t>公 　 務</t>
  </si>
  <si>
    <t>不 　 能</t>
  </si>
  <si>
    <t>水　道　業</t>
  </si>
  <si>
    <t>総　　　　数</t>
  </si>
  <si>
    <t>野口</t>
  </si>
  <si>
    <t>境川</t>
  </si>
  <si>
    <t>北</t>
  </si>
  <si>
    <t>南</t>
  </si>
  <si>
    <t>浜脇</t>
  </si>
  <si>
    <t>西</t>
  </si>
  <si>
    <t>西</t>
  </si>
  <si>
    <t>南立石</t>
  </si>
  <si>
    <t>亀川</t>
  </si>
  <si>
    <t>朝日</t>
  </si>
  <si>
    <t>石垣</t>
  </si>
  <si>
    <t>青山</t>
  </si>
  <si>
    <t>東山</t>
  </si>
  <si>
    <t>上人</t>
  </si>
  <si>
    <t>鶴見</t>
  </si>
  <si>
    <t>春木川</t>
  </si>
  <si>
    <t>緑丘</t>
  </si>
  <si>
    <t>大平山</t>
  </si>
  <si>
    <t>構成率</t>
  </si>
  <si>
    <t>資料 … 総務課</t>
  </si>
  <si>
    <t>校　　　区</t>
  </si>
  <si>
    <t>世 帯 数</t>
  </si>
  <si>
    <t>階　　　　　　　　　層　　　　　　　　　別　　　　　　　　　人　　　　　　　　　口</t>
  </si>
  <si>
    <t>南校区</t>
  </si>
  <si>
    <t>浜脇校区</t>
  </si>
  <si>
    <t>南立石校区</t>
  </si>
  <si>
    <t>境川校区</t>
  </si>
  <si>
    <t>緑丘校区</t>
  </si>
  <si>
    <t>春木川校区</t>
  </si>
  <si>
    <t xml:space="preserve">年 少 人 口 </t>
  </si>
  <si>
    <t>生 産 年 齢 人 口</t>
  </si>
  <si>
    <t>（３）住居の種類別一般世帯</t>
  </si>
  <si>
    <t>世　帯　数</t>
  </si>
  <si>
    <t>延 べ 面 積</t>
  </si>
  <si>
    <t>公営･公団･公社の借家</t>
  </si>
  <si>
    <t>給与住宅</t>
  </si>
  <si>
    <t>非農林漁業・業主・雇用者世帯</t>
  </si>
  <si>
    <t>（１）家族類型別一般世帯数</t>
  </si>
  <si>
    <t>区　　　分</t>
  </si>
  <si>
    <t>親　　　　　　族　　　　　　世　　　　　　帯</t>
  </si>
  <si>
    <t>非親族世帯</t>
  </si>
  <si>
    <t>単独世帯</t>
  </si>
  <si>
    <t>総　数</t>
  </si>
  <si>
    <t>核　　　家　　　族　　　世　　　帯</t>
  </si>
  <si>
    <t>そ　の</t>
  </si>
  <si>
    <t>総　数</t>
  </si>
  <si>
    <t>夫　 婦</t>
  </si>
  <si>
    <t>夫婦と子</t>
  </si>
  <si>
    <t>男親と子</t>
  </si>
  <si>
    <t>女親と子</t>
  </si>
  <si>
    <t>他　の</t>
  </si>
  <si>
    <t>のみの</t>
  </si>
  <si>
    <t>供から成</t>
  </si>
  <si>
    <t>世　 帯</t>
  </si>
  <si>
    <t>る世帯　</t>
  </si>
  <si>
    <t>世　帯</t>
  </si>
  <si>
    <t>世帯数</t>
  </si>
  <si>
    <t>世帯人員</t>
  </si>
  <si>
    <t>親族人員</t>
  </si>
  <si>
    <t>（　再　　　掲　）</t>
  </si>
  <si>
    <t>6才未満親族のいる世帯数</t>
  </si>
  <si>
    <t>6才未満親族のいる世帯人員</t>
  </si>
  <si>
    <t>6才未満親族人員</t>
  </si>
  <si>
    <t>18才未満親族のいる世帯数</t>
  </si>
  <si>
    <t>18才未満親族のいる世帯人員</t>
  </si>
  <si>
    <t>18才未満親族人員</t>
  </si>
  <si>
    <t>65才以上親族のいる世帯数</t>
  </si>
  <si>
    <t>65才以上親族のいる世帯人員</t>
  </si>
  <si>
    <t>65才以上親族人員</t>
  </si>
  <si>
    <t>資料 … 総務課</t>
  </si>
  <si>
    <t>（２）産業別就業者数（１５才以上）</t>
  </si>
  <si>
    <t>産　　　業　（ 大 分 類 ）</t>
  </si>
  <si>
    <t>雇 用 者</t>
  </si>
  <si>
    <t>家族従業者</t>
  </si>
  <si>
    <t>総　　　　　　　　　数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</si>
  <si>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</si>
  <si>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</si>
  <si>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</si>
  <si>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</si>
  <si>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</si>
  <si>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</si>
  <si>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</si>
  <si>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</si>
  <si>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</si>
  <si>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</si>
  <si>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</si>
  <si>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</si>
  <si>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</si>
  <si>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電気・ガス熱供給・水道業</t>
  </si>
  <si>
    <t>Ｈ</t>
  </si>
  <si>
    <t>運輸・通信業</t>
  </si>
  <si>
    <t>Ｉ</t>
  </si>
  <si>
    <t>卸売・小売・飲食店</t>
  </si>
  <si>
    <t>Ｊ</t>
  </si>
  <si>
    <t>金融・保険業</t>
  </si>
  <si>
    <t>Ｋ</t>
  </si>
  <si>
    <t>不動産業</t>
  </si>
  <si>
    <t>Ｌ</t>
  </si>
  <si>
    <t>Ｍ</t>
  </si>
  <si>
    <t>公 務 (他に分類されないもの)</t>
  </si>
  <si>
    <t>Ｎ</t>
  </si>
  <si>
    <t>分類不能の産業</t>
  </si>
  <si>
    <t>資料 … 総務課</t>
  </si>
  <si>
    <t xml:space="preserve">１９．　労働力状態・産業（大分類）・年齢階層・ </t>
  </si>
  <si>
    <t>年　　齢</t>
  </si>
  <si>
    <t>総　　数</t>
  </si>
  <si>
    <t>区 分</t>
  </si>
  <si>
    <t>資料 … 総務課</t>
  </si>
  <si>
    <t>１６．　国　勢　調　査　の　概　要</t>
  </si>
  <si>
    <t>国勢調査</t>
  </si>
  <si>
    <t>種  　　　　　別</t>
  </si>
  <si>
    <t>世    帯    総    数</t>
  </si>
  <si>
    <t>総      人      口</t>
  </si>
  <si>
    <t>人    口    密    度</t>
  </si>
  <si>
    <t>年  少  人  口  指  数</t>
  </si>
  <si>
    <t>老  年  人  口  指  数</t>
  </si>
  <si>
    <t>老  年  化  指  数</t>
  </si>
  <si>
    <t>従  属  人  口  指  数</t>
  </si>
  <si>
    <t>資料 … 総務課</t>
  </si>
  <si>
    <t>１７．　県下市町村別人口および世帯数</t>
  </si>
  <si>
    <t>○野口地区</t>
  </si>
  <si>
    <t>○西地区</t>
  </si>
  <si>
    <t>○石垣地区</t>
  </si>
  <si>
    <t>○緑丘地区</t>
  </si>
  <si>
    <t>町　　名</t>
  </si>
  <si>
    <t>世 帯 数</t>
  </si>
  <si>
    <t>人　　　　　口</t>
  </si>
  <si>
    <t>幸町</t>
  </si>
  <si>
    <t>原町</t>
  </si>
  <si>
    <t>南須賀</t>
  </si>
  <si>
    <t>実相寺</t>
  </si>
  <si>
    <t>富士見町</t>
  </si>
  <si>
    <t>中島町</t>
  </si>
  <si>
    <t>船小路町</t>
  </si>
  <si>
    <t>荘園北町</t>
  </si>
  <si>
    <t>野口中町</t>
  </si>
  <si>
    <t>光町１区</t>
  </si>
  <si>
    <t>汐見町</t>
  </si>
  <si>
    <t>東荘園１丁目</t>
  </si>
  <si>
    <t>野口元町１区</t>
  </si>
  <si>
    <t>光町２区</t>
  </si>
  <si>
    <t>石垣東４丁目</t>
  </si>
  <si>
    <t>東荘園２丁目</t>
  </si>
  <si>
    <t>野口元町２区</t>
  </si>
  <si>
    <t>光町３区</t>
  </si>
  <si>
    <t>石垣東５丁目</t>
  </si>
  <si>
    <t>東荘園３丁目</t>
  </si>
  <si>
    <t>駅前本町</t>
  </si>
  <si>
    <t>朝見１丁目１区</t>
  </si>
  <si>
    <t>石垣東６丁目</t>
  </si>
  <si>
    <t>東荘園４丁目</t>
  </si>
  <si>
    <t>駅前町</t>
  </si>
  <si>
    <t>朝見２丁目</t>
  </si>
  <si>
    <t>石垣東７丁目</t>
  </si>
  <si>
    <t>東荘園５丁目</t>
  </si>
  <si>
    <t>朝見３丁目</t>
  </si>
  <si>
    <t>石垣東８丁目</t>
  </si>
  <si>
    <t>東荘園６丁目</t>
  </si>
  <si>
    <t>合　　　計</t>
  </si>
  <si>
    <t>乙原</t>
  </si>
  <si>
    <t>石垣東９丁目</t>
  </si>
  <si>
    <t>東荘園７丁目</t>
  </si>
  <si>
    <t>石垣東10丁目</t>
  </si>
  <si>
    <t>東荘園８丁目</t>
  </si>
  <si>
    <t>○境川地区</t>
  </si>
  <si>
    <t>石垣西４丁目</t>
  </si>
  <si>
    <t>東荘園９丁目</t>
  </si>
  <si>
    <t>石垣西５丁目</t>
  </si>
  <si>
    <t>緑丘町</t>
  </si>
  <si>
    <t>○南地区</t>
  </si>
  <si>
    <t>石垣西６丁目</t>
  </si>
  <si>
    <t>上野口町１区</t>
  </si>
  <si>
    <t>石垣西７丁目</t>
  </si>
  <si>
    <t>上野口町２区</t>
  </si>
  <si>
    <t>石垣西８丁目</t>
  </si>
  <si>
    <t>天満町１区</t>
  </si>
  <si>
    <t>秋葉町</t>
  </si>
  <si>
    <t>石垣西９丁目</t>
  </si>
  <si>
    <t>○上人地区</t>
  </si>
  <si>
    <t>天満町２区</t>
  </si>
  <si>
    <t>末広町１区</t>
  </si>
  <si>
    <t>石垣西10丁目</t>
  </si>
  <si>
    <t>石垣東１丁目</t>
  </si>
  <si>
    <t>末広町２区</t>
  </si>
  <si>
    <t>石垣東２丁目</t>
  </si>
  <si>
    <t>千代町</t>
  </si>
  <si>
    <t>亀川四の湯２区</t>
  </si>
  <si>
    <t>石垣東３丁目</t>
  </si>
  <si>
    <t>浜町１区</t>
  </si>
  <si>
    <t>平田町</t>
  </si>
  <si>
    <t>石垣西１丁目</t>
  </si>
  <si>
    <t>浜町２区</t>
  </si>
  <si>
    <t>○南立石地区</t>
  </si>
  <si>
    <t>照波園町</t>
  </si>
  <si>
    <t>石垣西２丁目</t>
  </si>
  <si>
    <t>松原町１区</t>
  </si>
  <si>
    <t>上人ヶ浜町</t>
  </si>
  <si>
    <t>石垣西３丁目</t>
  </si>
  <si>
    <t>松原町２区</t>
  </si>
  <si>
    <t>上人本町</t>
  </si>
  <si>
    <t>南町</t>
  </si>
  <si>
    <t>南立石１区</t>
  </si>
  <si>
    <t>上人仲町</t>
  </si>
  <si>
    <t>立田町</t>
  </si>
  <si>
    <t>観海寺</t>
  </si>
  <si>
    <t>上人西</t>
  </si>
  <si>
    <t>南立石２区</t>
  </si>
  <si>
    <t>上平田町</t>
  </si>
  <si>
    <t>○北地区</t>
  </si>
  <si>
    <t>南立石生目町</t>
  </si>
  <si>
    <t>大観山町</t>
  </si>
  <si>
    <t>南立石板地町</t>
  </si>
  <si>
    <t>○浜脇地区</t>
  </si>
  <si>
    <t>南立石本町</t>
  </si>
  <si>
    <t>楠町１区</t>
  </si>
  <si>
    <t>堀田</t>
  </si>
  <si>
    <t>楠町２区</t>
  </si>
  <si>
    <t>南荘園町</t>
  </si>
  <si>
    <t>○亀川地区</t>
  </si>
  <si>
    <t>元町</t>
  </si>
  <si>
    <t>朝見１丁目２区</t>
  </si>
  <si>
    <t>鶴見園町</t>
  </si>
  <si>
    <t>北浜１丁目</t>
  </si>
  <si>
    <t>浜脇１丁目１区</t>
  </si>
  <si>
    <t>南立石八幡町</t>
  </si>
  <si>
    <t>北浜２丁目</t>
  </si>
  <si>
    <t>浜脇１丁目２区</t>
  </si>
  <si>
    <t>古市町</t>
  </si>
  <si>
    <t>北浜３丁目</t>
  </si>
  <si>
    <t>浜脇２丁目１区</t>
  </si>
  <si>
    <t>スパランド豊海</t>
  </si>
  <si>
    <t>南的ヶ浜町</t>
  </si>
  <si>
    <t>浜脇２丁目２区</t>
  </si>
  <si>
    <t>関の江新町</t>
  </si>
  <si>
    <t>北的ヶ浜町</t>
  </si>
  <si>
    <t>浜脇３丁目</t>
  </si>
  <si>
    <t>○東山地区</t>
  </si>
  <si>
    <t>亀川浜田町</t>
  </si>
  <si>
    <t>弓ヶ浜町</t>
  </si>
  <si>
    <t>両郡橋</t>
  </si>
  <si>
    <t>亀川中央町１区</t>
  </si>
  <si>
    <t>京町</t>
  </si>
  <si>
    <t>山家</t>
  </si>
  <si>
    <t>亀川中央町２区</t>
  </si>
  <si>
    <t>若草町</t>
  </si>
  <si>
    <t>赤松</t>
  </si>
  <si>
    <t>東山１区</t>
  </si>
  <si>
    <t>亀川東町</t>
  </si>
  <si>
    <t>餅ヶ浜町</t>
  </si>
  <si>
    <t>浦田</t>
  </si>
  <si>
    <t>東山２区</t>
  </si>
  <si>
    <t>亀川四の湯１区</t>
  </si>
  <si>
    <t>新港町</t>
  </si>
  <si>
    <t>田の口</t>
  </si>
  <si>
    <t>枝郷</t>
  </si>
  <si>
    <t>野田</t>
  </si>
  <si>
    <t>河内</t>
  </si>
  <si>
    <t>山の口</t>
  </si>
  <si>
    <t>内竃</t>
  </si>
  <si>
    <t>鳥越</t>
  </si>
  <si>
    <t>城島</t>
  </si>
  <si>
    <t>国立第一</t>
  </si>
  <si>
    <t>柳</t>
  </si>
  <si>
    <t>国立第二</t>
  </si>
  <si>
    <t>○青山地区</t>
  </si>
  <si>
    <t>古賀原</t>
  </si>
  <si>
    <t>小坂</t>
  </si>
  <si>
    <t>内成</t>
  </si>
  <si>
    <t>大所</t>
  </si>
  <si>
    <t>○春木川地区</t>
  </si>
  <si>
    <t>中央町</t>
  </si>
  <si>
    <t>西野口町</t>
  </si>
  <si>
    <t>田の湯町</t>
  </si>
  <si>
    <t>○鶴見地区</t>
  </si>
  <si>
    <t>中須賀元町</t>
  </si>
  <si>
    <t>上田の湯町</t>
  </si>
  <si>
    <t>中須賀本町</t>
  </si>
  <si>
    <t>青山町</t>
  </si>
  <si>
    <t>中須賀東町</t>
  </si>
  <si>
    <t>※ つ づ き 有 り （ 次 ペ － ジ へ ）</t>
  </si>
  <si>
    <t>上原町</t>
  </si>
  <si>
    <t>鶴見</t>
  </si>
  <si>
    <t>春木</t>
  </si>
  <si>
    <t>山の手町</t>
  </si>
  <si>
    <t>荘園</t>
  </si>
  <si>
    <t>上人南</t>
  </si>
  <si>
    <t>扇山</t>
  </si>
  <si>
    <t>桜ヶ丘</t>
  </si>
  <si>
    <t>○朝日地区</t>
  </si>
  <si>
    <t>新別府</t>
  </si>
  <si>
    <t>馬場</t>
  </si>
  <si>
    <t>火売</t>
  </si>
  <si>
    <t>北中</t>
  </si>
  <si>
    <t>鉄輪上</t>
  </si>
  <si>
    <t>風呂本</t>
  </si>
  <si>
    <t>御幸</t>
  </si>
  <si>
    <t>井田</t>
  </si>
  <si>
    <t>鉄輪東</t>
  </si>
  <si>
    <t>北鉄輪</t>
  </si>
  <si>
    <t>明礬</t>
  </si>
  <si>
    <t>湯山</t>
  </si>
  <si>
    <t>天間</t>
  </si>
  <si>
    <t>○大平山地区</t>
  </si>
  <si>
    <t>小倉</t>
  </si>
  <si>
    <t>朝日ヶ丘町</t>
  </si>
  <si>
    <t>大畑</t>
  </si>
  <si>
    <t>竹の内</t>
  </si>
  <si>
    <t>地 区 名</t>
  </si>
  <si>
    <t>野口地区</t>
  </si>
  <si>
    <t>境川地区</t>
  </si>
  <si>
    <t>北地区</t>
  </si>
  <si>
    <t>青山地区</t>
  </si>
  <si>
    <t>西地区</t>
  </si>
  <si>
    <t>南地区</t>
  </si>
  <si>
    <t>浜脇地区</t>
  </si>
  <si>
    <t>鶴見地区</t>
  </si>
  <si>
    <t>石垣地区</t>
  </si>
  <si>
    <t>南立石地区</t>
  </si>
  <si>
    <t>東山地区</t>
  </si>
  <si>
    <t>春木川地区</t>
  </si>
  <si>
    <t>緑丘地区</t>
  </si>
  <si>
    <t>上人地区</t>
  </si>
  <si>
    <t>亀川地区</t>
  </si>
  <si>
    <t>朝日地区</t>
  </si>
  <si>
    <t>大平山地区</t>
  </si>
  <si>
    <t>総　合　計</t>
  </si>
  <si>
    <t>◎各地区計</t>
  </si>
  <si>
    <t>　　男　　　　女　　　　別　　　　人　　　　口</t>
  </si>
  <si>
    <t>１８．　　　年　　　　齢　　　　別　　　　・　　</t>
  </si>
  <si>
    <t>２０．　家　族　類　型　別　・　親　族　人　員　</t>
  </si>
  <si>
    <t>(単位 ： ｋ㎡ ・ 世帯 ・ 人)</t>
  </si>
  <si>
    <t>各年１０月１日現在</t>
  </si>
  <si>
    <r>
      <t>第１７回　国勢調査</t>
    </r>
    <r>
      <rPr>
        <sz val="10"/>
        <color indexed="8"/>
        <rFont val="ＭＳ Ｐゴシック"/>
        <family val="3"/>
      </rPr>
      <t>（確定値）</t>
    </r>
  </si>
  <si>
    <t>平　成　１２　年</t>
  </si>
  <si>
    <t>平成１２年１０月１日現在</t>
  </si>
  <si>
    <t>昭和６０年の総人口</t>
  </si>
  <si>
    <t>人　　　員</t>
  </si>
  <si>
    <t>２．</t>
  </si>
  <si>
    <t>１２．</t>
  </si>
  <si>
    <t>１３．</t>
  </si>
  <si>
    <t>年次別・国籍別・外国人登録者数</t>
  </si>
  <si>
    <t>１４．</t>
  </si>
  <si>
    <t>１５．</t>
  </si>
  <si>
    <t>１６．</t>
  </si>
  <si>
    <t>国勢調査の概要</t>
  </si>
  <si>
    <t>１７．</t>
  </si>
  <si>
    <t>県下市町村別人口および世帯数</t>
  </si>
  <si>
    <t>１８．</t>
  </si>
  <si>
    <t>年齢別・男女別人口</t>
  </si>
  <si>
    <t>１９．</t>
  </si>
  <si>
    <t>労働力状態・産業(大分類)・年齢階層・</t>
  </si>
  <si>
    <t>男女別就業者数（１５才以上人口）</t>
  </si>
  <si>
    <t>２０．</t>
  </si>
  <si>
    <t>家族類型別・親族人員</t>
  </si>
  <si>
    <t>２１．</t>
  </si>
  <si>
    <t>校区別・世帯数・男女別・年齢階層別人口</t>
  </si>
  <si>
    <t>２２．</t>
  </si>
  <si>
    <t>就業者および失業者数</t>
  </si>
  <si>
    <t>２３．</t>
  </si>
  <si>
    <t>町別・世帯数・人口</t>
  </si>
  <si>
    <t>人口の推移</t>
  </si>
  <si>
    <t>人口異動</t>
  </si>
  <si>
    <t>人口動態</t>
  </si>
  <si>
    <t>校区別・産業(大分類)別</t>
  </si>
  <si>
    <t>平　　 成　　 ７　　 年</t>
  </si>
  <si>
    <t>平　　 成　　１２　　年</t>
  </si>
  <si>
    <t>Ｈ７年</t>
  </si>
  <si>
    <t>Ｈ１２年</t>
  </si>
  <si>
    <t>平成１２年１０月１日現在</t>
  </si>
  <si>
    <t>－</t>
  </si>
  <si>
    <t>旧亀川町、朝日村、石垣村合併</t>
  </si>
  <si>
    <t>人口</t>
  </si>
  <si>
    <t>資料 … 市民課</t>
  </si>
  <si>
    <t>１４．　人　口　異　動</t>
  </si>
  <si>
    <t>増 減 数</t>
  </si>
  <si>
    <t>自　然　動　態</t>
  </si>
  <si>
    <t>社　会　動　態</t>
  </si>
  <si>
    <t>１５．　人　口　動　態</t>
  </si>
  <si>
    <t xml:space="preserve">         -</t>
  </si>
  <si>
    <t>平成１２年１０月１日現在</t>
  </si>
  <si>
    <t>１３．　年次別・国籍別・外国人登録者数</t>
  </si>
  <si>
    <t>年　　次</t>
  </si>
  <si>
    <t>平成１６年９月３０日現在　　住民登録人口</t>
  </si>
  <si>
    <t>平　成　７　年</t>
  </si>
  <si>
    <t>（％）</t>
  </si>
  <si>
    <t>（人）</t>
  </si>
  <si>
    <t xml:space="preserve">前 回 比 増 加 率 </t>
  </si>
  <si>
    <t>（％）</t>
  </si>
  <si>
    <t>（人）</t>
  </si>
  <si>
    <t>（％）</t>
  </si>
  <si>
    <t>（ｋ㎡）</t>
  </si>
  <si>
    <t>女１００人につき男</t>
  </si>
  <si>
    <t xml:space="preserve">年   少   人   口  </t>
  </si>
  <si>
    <t xml:space="preserve">年 少 人 口 比 率 </t>
  </si>
  <si>
    <t xml:space="preserve">生 産 年 齢 人 口 </t>
  </si>
  <si>
    <t xml:space="preserve">生産年齢人口比率 </t>
  </si>
  <si>
    <t xml:space="preserve">労  働  力  人  口 </t>
  </si>
  <si>
    <t xml:space="preserve">労 働 力 人 口 比 率 </t>
  </si>
  <si>
    <t xml:space="preserve">老   年   人   口 </t>
  </si>
  <si>
    <t>老 年 人 口 比 率</t>
  </si>
  <si>
    <t xml:space="preserve">従   属   人   口 </t>
  </si>
  <si>
    <t>従 属 人 口 比 率</t>
  </si>
  <si>
    <t xml:space="preserve">人口集中地区面積 </t>
  </si>
  <si>
    <t>　　〃　　人口</t>
  </si>
  <si>
    <t xml:space="preserve">昼   間   人   口  </t>
  </si>
  <si>
    <t xml:space="preserve">昼 間 流 入 人 口 </t>
  </si>
  <si>
    <t xml:space="preserve">   〃  　流出人口</t>
  </si>
  <si>
    <t>平成12／平成7</t>
  </si>
  <si>
    <t>　労 　働　 力 　人　　口</t>
  </si>
  <si>
    <t>　非  労　働　 力　人　口</t>
  </si>
  <si>
    <t xml:space="preserve"> 男女別就業者数（１５才以上人口）</t>
  </si>
  <si>
    <t>1世帯あたり親族人員</t>
  </si>
  <si>
    <t>※ 面積は建設省国土地理院「平成６年全国都道府県</t>
  </si>
  <si>
    <t>　　市区町村別面積調」による。</t>
  </si>
  <si>
    <t>※ 労働力状態「不詳」を含む。</t>
  </si>
  <si>
    <t>※ 従業上の地位「不詳」を含む。</t>
  </si>
  <si>
    <t>※ 国勢調査報告書の変更に伴い、様式を変更。（室数関係を削除した。）</t>
  </si>
  <si>
    <t>平成7～平成12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</si>
  <si>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</si>
  <si>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</si>
  <si>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</si>
  <si>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</si>
  <si>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</si>
  <si>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</si>
  <si>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</si>
  <si>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</si>
  <si>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</si>
  <si>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</si>
  <si>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</si>
  <si>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</si>
  <si>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</si>
  <si>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</si>
  <si>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</si>
  <si>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</si>
  <si>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</si>
  <si>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85才以上</t>
  </si>
  <si>
    <t>不詳</t>
  </si>
  <si>
    <t>年次 ・ 月</t>
  </si>
  <si>
    <t>人　　　　　　　　　　　　　口</t>
  </si>
  <si>
    <t>１２．　人　口　の　推　移</t>
  </si>
  <si>
    <t>年   次</t>
  </si>
  <si>
    <t>人　　　　口</t>
  </si>
  <si>
    <t>（1ｋ㎡）</t>
  </si>
  <si>
    <t>１４</t>
  </si>
  <si>
    <t>第２回　国勢調査</t>
  </si>
  <si>
    <t>５</t>
  </si>
  <si>
    <t>第３回　国勢調査</t>
  </si>
  <si>
    <t>１０</t>
  </si>
  <si>
    <t>第４回　国勢調査</t>
  </si>
  <si>
    <t>１５</t>
  </si>
  <si>
    <t>第５回　国勢調査</t>
  </si>
  <si>
    <t>２２</t>
  </si>
  <si>
    <t>第６回　国勢調査</t>
  </si>
  <si>
    <t>２５</t>
  </si>
  <si>
    <t>第７回　国勢調査</t>
  </si>
  <si>
    <t>３０</t>
  </si>
  <si>
    <t>第８回　国勢調査</t>
  </si>
  <si>
    <t>３５</t>
  </si>
  <si>
    <t>第９回　国勢調査</t>
  </si>
  <si>
    <t>４０</t>
  </si>
  <si>
    <t>第１０回　国勢調査</t>
  </si>
  <si>
    <t>４５</t>
  </si>
  <si>
    <t>第１１回　国勢調査</t>
  </si>
  <si>
    <t>５０</t>
  </si>
  <si>
    <t>第１２回　国勢調査</t>
  </si>
  <si>
    <t>５１</t>
  </si>
  <si>
    <t>５２</t>
  </si>
  <si>
    <t>５３</t>
  </si>
  <si>
    <t>第１３回　国勢調査</t>
  </si>
  <si>
    <t>第１４回　国勢調査</t>
  </si>
  <si>
    <t>２</t>
  </si>
  <si>
    <t>第１５回　国勢調査</t>
  </si>
  <si>
    <t>第１６回　国勢調査</t>
  </si>
  <si>
    <t>平成１３年１０月１日推計人口</t>
  </si>
  <si>
    <t>平成１４年１０月１日推計人口</t>
  </si>
  <si>
    <t>平成１５年１０月１日推計人口</t>
  </si>
  <si>
    <t>平成１６年１０月1日推計人口</t>
  </si>
  <si>
    <t>資料 … 総務課</t>
  </si>
  <si>
    <t>平成１６年１２月３１日現在</t>
  </si>
  <si>
    <t>１０</t>
  </si>
  <si>
    <t>※ 外国人登録者数による数値(市民課)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</si>
</sst>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0;[Red]0"/>
    <numFmt numFmtId="205" formatCode="#,##0;[Red]#,##0"/>
    <numFmt numFmtId="206" formatCode="0.E+00"/>
    <numFmt numFmtId="207" formatCode="0;&quot;△ &quot;0"/>
    <numFmt numFmtId="208" formatCode="0.0_ "/>
    <numFmt numFmtId="209" formatCode="\(0\)"/>
    <numFmt numFmtId="210" formatCode="\(#,##0.0\)"/>
    <numFmt numFmtId="211" formatCode="#,##0.0_);\(#,##0.0\)"/>
    <numFmt numFmtId="212" formatCode="#,##0.000;&quot;△ &quot;#,##0.00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26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distributed" vertical="center"/>
    </xf>
    <xf numFmtId="180" fontId="7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distributed" vertical="center"/>
    </xf>
    <xf numFmtId="180" fontId="7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distributed" vertical="center"/>
    </xf>
    <xf numFmtId="180" fontId="2" fillId="0" borderId="4" xfId="0" applyNumberFormat="1" applyFont="1" applyBorder="1" applyAlignment="1">
      <alignment horizontal="right" vertical="center"/>
    </xf>
    <xf numFmtId="180" fontId="2" fillId="0" borderId="5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right" vertical="center"/>
    </xf>
    <xf numFmtId="180" fontId="2" fillId="0" borderId="7" xfId="0" applyNumberFormat="1" applyFont="1" applyBorder="1" applyAlignment="1">
      <alignment horizontal="distributed" vertical="center"/>
    </xf>
    <xf numFmtId="180" fontId="2" fillId="0" borderId="8" xfId="0" applyNumberFormat="1" applyFont="1" applyBorder="1" applyAlignment="1">
      <alignment horizontal="right" vertical="center"/>
    </xf>
    <xf numFmtId="180" fontId="2" fillId="0" borderId="9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0" fontId="7" fillId="0" borderId="12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distributed" vertical="center"/>
    </xf>
    <xf numFmtId="180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180" fontId="9" fillId="0" borderId="0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distributed" vertical="center"/>
    </xf>
    <xf numFmtId="196" fontId="10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203" fontId="2" fillId="0" borderId="0" xfId="0" applyNumberFormat="1" applyFont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98" fontId="7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98" fontId="2" fillId="0" borderId="0" xfId="0" applyNumberFormat="1" applyFont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  <xf numFmtId="0" fontId="9" fillId="0" borderId="17" xfId="0" applyFont="1" applyBorder="1" applyAlignment="1" applyProtection="1">
      <alignment vertical="center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15" fillId="0" borderId="18" xfId="0" applyFont="1" applyBorder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distributed" vertical="center"/>
      <protection/>
    </xf>
    <xf numFmtId="0" fontId="13" fillId="0" borderId="17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distributed" vertical="center"/>
      <protection/>
    </xf>
    <xf numFmtId="0" fontId="9" fillId="0" borderId="23" xfId="0" applyFont="1" applyBorder="1" applyAlignment="1" applyProtection="1">
      <alignment horizontal="distributed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37" fontId="15" fillId="0" borderId="0" xfId="0" applyNumberFormat="1" applyFont="1" applyAlignment="1" applyProtection="1">
      <alignment vertical="center"/>
      <protection/>
    </xf>
    <xf numFmtId="37" fontId="16" fillId="0" borderId="28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37" fontId="16" fillId="0" borderId="0" xfId="0" applyNumberFormat="1" applyFont="1" applyAlignment="1" applyProtection="1">
      <alignment vertical="center"/>
      <protection/>
    </xf>
    <xf numFmtId="37" fontId="9" fillId="0" borderId="29" xfId="0" applyNumberFormat="1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/>
    </xf>
    <xf numFmtId="37" fontId="9" fillId="0" borderId="30" xfId="0" applyNumberFormat="1" applyFont="1" applyBorder="1" applyAlignment="1" applyProtection="1">
      <alignment vertical="center"/>
      <protection/>
    </xf>
    <xf numFmtId="37" fontId="15" fillId="0" borderId="29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37" fontId="17" fillId="0" borderId="0" xfId="0" applyNumberFormat="1" applyFont="1" applyAlignment="1" applyProtection="1">
      <alignment vertical="center"/>
      <protection/>
    </xf>
    <xf numFmtId="183" fontId="9" fillId="0" borderId="0" xfId="0" applyNumberFormat="1" applyFont="1" applyAlignment="1" applyProtection="1">
      <alignment vertical="center"/>
      <protection/>
    </xf>
    <xf numFmtId="184" fontId="9" fillId="0" borderId="29" xfId="0" applyNumberFormat="1" applyFont="1" applyBorder="1" applyAlignment="1" applyProtection="1">
      <alignment vertical="center"/>
      <protection/>
    </xf>
    <xf numFmtId="184" fontId="9" fillId="0" borderId="0" xfId="0" applyNumberFormat="1" applyFont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9" fillId="0" borderId="32" xfId="0" applyFont="1" applyBorder="1" applyAlignment="1" applyProtection="1">
      <alignment horizontal="right"/>
      <protection/>
    </xf>
    <xf numFmtId="0" fontId="9" fillId="0" borderId="31" xfId="0" applyFont="1" applyBorder="1" applyAlignment="1" applyProtection="1">
      <alignment/>
      <protection/>
    </xf>
    <xf numFmtId="0" fontId="16" fillId="0" borderId="33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6" fillId="0" borderId="35" xfId="0" applyFont="1" applyBorder="1" applyAlignment="1" applyProtection="1">
      <alignment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4" fontId="9" fillId="0" borderId="29" xfId="0" applyNumberFormat="1" applyFont="1" applyBorder="1" applyAlignment="1" applyProtection="1">
      <alignment horizontal="right" vertical="center"/>
      <protection/>
    </xf>
    <xf numFmtId="192" fontId="9" fillId="0" borderId="0" xfId="0" applyNumberFormat="1" applyFont="1" applyAlignment="1" applyProtection="1">
      <alignment horizontal="right" vertical="center"/>
      <protection/>
    </xf>
    <xf numFmtId="193" fontId="9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37" fontId="9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37" fontId="9" fillId="0" borderId="0" xfId="0" applyNumberFormat="1" applyFont="1" applyBorder="1" applyAlignment="1" applyProtection="1">
      <alignment vertical="center"/>
      <protection/>
    </xf>
    <xf numFmtId="192" fontId="9" fillId="0" borderId="0" xfId="0" applyNumberFormat="1" applyFont="1" applyBorder="1" applyAlignment="1" applyProtection="1">
      <alignment vertical="center"/>
      <protection/>
    </xf>
    <xf numFmtId="192" fontId="0" fillId="0" borderId="0" xfId="0" applyNumberFormat="1" applyFont="1" applyBorder="1" applyAlignment="1">
      <alignment vertical="center"/>
    </xf>
    <xf numFmtId="0" fontId="9" fillId="0" borderId="38" xfId="0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0" fontId="0" fillId="0" borderId="38" xfId="0" applyFont="1" applyBorder="1" applyAlignment="1">
      <alignment/>
    </xf>
    <xf numFmtId="194" fontId="15" fillId="0" borderId="34" xfId="0" applyNumberFormat="1" applyFont="1" applyBorder="1" applyAlignment="1" applyProtection="1">
      <alignment vertical="center"/>
      <protection/>
    </xf>
    <xf numFmtId="192" fontId="15" fillId="0" borderId="30" xfId="0" applyNumberFormat="1" applyFont="1" applyBorder="1" applyAlignment="1" applyProtection="1">
      <alignment vertical="center"/>
      <protection/>
    </xf>
    <xf numFmtId="192" fontId="15" fillId="0" borderId="30" xfId="0" applyNumberFormat="1" applyFont="1" applyBorder="1" applyAlignment="1" applyProtection="1">
      <alignment horizontal="right" vertical="center"/>
      <protection/>
    </xf>
    <xf numFmtId="193" fontId="15" fillId="0" borderId="30" xfId="0" applyNumberFormat="1" applyFont="1" applyBorder="1" applyAlignment="1" applyProtection="1">
      <alignment horizontal="right" vertical="center"/>
      <protection/>
    </xf>
    <xf numFmtId="39" fontId="9" fillId="0" borderId="29" xfId="0" applyNumberFormat="1" applyFont="1" applyBorder="1" applyAlignment="1" applyProtection="1">
      <alignment vertical="center"/>
      <protection/>
    </xf>
    <xf numFmtId="194" fontId="9" fillId="0" borderId="29" xfId="0" applyNumberFormat="1" applyFont="1" applyBorder="1" applyAlignment="1" applyProtection="1">
      <alignment vertical="center"/>
      <protection/>
    </xf>
    <xf numFmtId="192" fontId="9" fillId="0" borderId="0" xfId="0" applyNumberFormat="1" applyFont="1" applyAlignment="1" applyProtection="1">
      <alignment vertical="center"/>
      <protection/>
    </xf>
    <xf numFmtId="193" fontId="9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right" vertical="center"/>
    </xf>
    <xf numFmtId="180" fontId="2" fillId="0" borderId="39" xfId="0" applyNumberFormat="1" applyFont="1" applyBorder="1" applyAlignment="1">
      <alignment horizontal="distributed" vertical="center"/>
    </xf>
    <xf numFmtId="180" fontId="2" fillId="0" borderId="18" xfId="0" applyNumberFormat="1" applyFont="1" applyBorder="1" applyAlignment="1">
      <alignment horizontal="right" vertical="center"/>
    </xf>
    <xf numFmtId="180" fontId="2" fillId="0" borderId="40" xfId="0" applyNumberFormat="1" applyFont="1" applyBorder="1" applyAlignment="1">
      <alignment horizontal="right" vertical="center"/>
    </xf>
    <xf numFmtId="180" fontId="2" fillId="0" borderId="23" xfId="0" applyNumberFormat="1" applyFont="1" applyBorder="1" applyAlignment="1">
      <alignment horizontal="right" vertical="center"/>
    </xf>
    <xf numFmtId="180" fontId="7" fillId="0" borderId="41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vertical="top"/>
      <protection/>
    </xf>
    <xf numFmtId="193" fontId="15" fillId="0" borderId="0" xfId="0" applyNumberFormat="1" applyFont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7" fillId="0" borderId="30" xfId="0" applyFont="1" applyBorder="1" applyAlignment="1" applyProtection="1">
      <alignment horizontal="distributed" vertical="center"/>
      <protection/>
    </xf>
    <xf numFmtId="0" fontId="9" fillId="0" borderId="17" xfId="0" applyFont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38" fontId="2" fillId="0" borderId="0" xfId="17" applyFont="1" applyAlignment="1">
      <alignment/>
    </xf>
    <xf numFmtId="38" fontId="2" fillId="0" borderId="0" xfId="17" applyFont="1" applyAlignment="1">
      <alignment horizontal="right" vertical="center"/>
    </xf>
    <xf numFmtId="38" fontId="2" fillId="0" borderId="0" xfId="17" applyFont="1" applyFill="1" applyAlignment="1">
      <alignment/>
    </xf>
    <xf numFmtId="38" fontId="2" fillId="0" borderId="0" xfId="17" applyFont="1" applyFill="1" applyAlignment="1">
      <alignment horizontal="right" vertical="center"/>
    </xf>
    <xf numFmtId="0" fontId="16" fillId="0" borderId="18" xfId="0" applyFont="1" applyBorder="1" applyAlignment="1" applyProtection="1">
      <alignment horizontal="distributed" vertical="center"/>
      <protection/>
    </xf>
    <xf numFmtId="0" fontId="2" fillId="0" borderId="0" xfId="0" applyFont="1" applyAlignment="1">
      <alignment horizontal="right"/>
    </xf>
    <xf numFmtId="38" fontId="2" fillId="0" borderId="0" xfId="17" applyFont="1" applyAlignment="1">
      <alignment horizontal="right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left" vertical="center"/>
      <protection/>
    </xf>
    <xf numFmtId="207" fontId="9" fillId="0" borderId="29" xfId="0" applyNumberFormat="1" applyFont="1" applyFill="1" applyBorder="1" applyAlignment="1" applyProtection="1">
      <alignment horizontal="center"/>
      <protection/>
    </xf>
    <xf numFmtId="207" fontId="9" fillId="0" borderId="0" xfId="0" applyNumberFormat="1" applyFont="1" applyFill="1" applyBorder="1" applyAlignment="1" applyProtection="1">
      <alignment horizont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192" fontId="9" fillId="0" borderId="18" xfId="0" applyNumberFormat="1" applyFont="1" applyFill="1" applyBorder="1" applyAlignment="1" applyProtection="1">
      <alignment horizontal="right"/>
      <protection/>
    </xf>
    <xf numFmtId="192" fontId="9" fillId="0" borderId="0" xfId="0" applyNumberFormat="1" applyFont="1" applyFill="1" applyBorder="1" applyAlignment="1" applyProtection="1">
      <alignment horizontal="right"/>
      <protection/>
    </xf>
    <xf numFmtId="0" fontId="9" fillId="0" borderId="42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207" fontId="0" fillId="0" borderId="0" xfId="0" applyNumberFormat="1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37" fontId="15" fillId="0" borderId="31" xfId="0" applyNumberFormat="1" applyFont="1" applyFill="1" applyBorder="1" applyAlignment="1" applyProtection="1">
      <alignment horizontal="left" vertical="center"/>
      <protection/>
    </xf>
    <xf numFmtId="37" fontId="15" fillId="0" borderId="17" xfId="0" applyNumberFormat="1" applyFont="1" applyFill="1" applyBorder="1" applyAlignment="1" applyProtection="1">
      <alignment horizontal="left" vertical="center"/>
      <protection/>
    </xf>
    <xf numFmtId="180" fontId="7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37" fontId="9" fillId="0" borderId="38" xfId="0" applyNumberFormat="1" applyFont="1" applyBorder="1" applyAlignment="1" applyProtection="1">
      <alignment horizontal="right" vertical="center"/>
      <protection/>
    </xf>
    <xf numFmtId="0" fontId="2" fillId="0" borderId="17" xfId="0" applyFont="1" applyBorder="1" applyAlignment="1">
      <alignment horizontal="distributed" vertical="center"/>
    </xf>
    <xf numFmtId="192" fontId="15" fillId="0" borderId="0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92" fontId="9" fillId="0" borderId="0" xfId="0" applyNumberFormat="1" applyFont="1" applyBorder="1" applyAlignment="1" applyProtection="1">
      <alignment horizontal="right" vertical="center"/>
      <protection/>
    </xf>
    <xf numFmtId="193" fontId="9" fillId="0" borderId="0" xfId="0" applyNumberFormat="1" applyFont="1" applyBorder="1" applyAlignment="1" applyProtection="1">
      <alignment horizontal="right" vertical="center"/>
      <protection/>
    </xf>
    <xf numFmtId="193" fontId="9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/>
      <protection/>
    </xf>
    <xf numFmtId="194" fontId="9" fillId="0" borderId="0" xfId="0" applyNumberFormat="1" applyFont="1" applyBorder="1" applyAlignment="1" applyProtection="1">
      <alignment horizontal="right" vertical="center"/>
      <protection/>
    </xf>
    <xf numFmtId="0" fontId="16" fillId="0" borderId="17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/>
    </xf>
    <xf numFmtId="0" fontId="9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47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right" vertical="center"/>
      <protection/>
    </xf>
    <xf numFmtId="0" fontId="0" fillId="0" borderId="19" xfId="0" applyFont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49" fontId="2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distributed" vertical="center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92" fontId="15" fillId="0" borderId="0" xfId="0" applyNumberFormat="1" applyFont="1" applyFill="1" applyBorder="1" applyAlignment="1" applyProtection="1">
      <alignment horizontal="right" vertical="center"/>
      <protection/>
    </xf>
    <xf numFmtId="192" fontId="8" fillId="0" borderId="0" xfId="0" applyNumberFormat="1" applyFont="1" applyFill="1" applyBorder="1" applyAlignment="1">
      <alignment horizontal="right" vertical="center"/>
    </xf>
    <xf numFmtId="0" fontId="9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192" fontId="9" fillId="0" borderId="29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>
      <alignment horizontal="center" vertical="center"/>
    </xf>
    <xf numFmtId="192" fontId="9" fillId="0" borderId="48" xfId="0" applyNumberFormat="1" applyFont="1" applyBorder="1" applyAlignment="1" applyProtection="1">
      <alignment horizontal="right" vertical="center"/>
      <protection/>
    </xf>
    <xf numFmtId="192" fontId="9" fillId="0" borderId="38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92" fontId="9" fillId="0" borderId="49" xfId="0" applyNumberFormat="1" applyFont="1" applyFill="1" applyBorder="1" applyAlignment="1" applyProtection="1">
      <alignment horizontal="right" vertical="center"/>
      <protection/>
    </xf>
    <xf numFmtId="192" fontId="0" fillId="0" borderId="43" xfId="0" applyNumberFormat="1" applyFont="1" applyFill="1" applyBorder="1" applyAlignment="1">
      <alignment horizontal="right" vertical="center"/>
    </xf>
    <xf numFmtId="192" fontId="9" fillId="0" borderId="43" xfId="0" applyNumberFormat="1" applyFont="1" applyFill="1" applyBorder="1" applyAlignment="1" applyProtection="1">
      <alignment horizontal="right" vertical="center"/>
      <protection/>
    </xf>
    <xf numFmtId="192" fontId="0" fillId="0" borderId="43" xfId="0" applyNumberFormat="1" applyFont="1" applyFill="1" applyBorder="1" applyAlignment="1">
      <alignment horizontal="right" vertical="center"/>
    </xf>
    <xf numFmtId="192" fontId="9" fillId="0" borderId="23" xfId="0" applyNumberFormat="1" applyFont="1" applyFill="1" applyBorder="1" applyAlignment="1" applyProtection="1">
      <alignment horizontal="right" vertical="center"/>
      <protection/>
    </xf>
    <xf numFmtId="192" fontId="9" fillId="0" borderId="18" xfId="0" applyNumberFormat="1" applyFont="1" applyFill="1" applyBorder="1" applyAlignment="1" applyProtection="1">
      <alignment horizontal="right" vertical="center"/>
      <protection/>
    </xf>
    <xf numFmtId="192" fontId="15" fillId="0" borderId="18" xfId="0" applyNumberFormat="1" applyFont="1" applyFill="1" applyBorder="1" applyAlignment="1" applyProtection="1">
      <alignment horizontal="right" vertical="center"/>
      <protection/>
    </xf>
    <xf numFmtId="192" fontId="9" fillId="0" borderId="14" xfId="0" applyNumberFormat="1" applyFont="1" applyBorder="1" applyAlignment="1" applyProtection="1">
      <alignment horizontal="right" vertical="center"/>
      <protection/>
    </xf>
    <xf numFmtId="192" fontId="15" fillId="0" borderId="29" xfId="0" applyNumberFormat="1" applyFont="1" applyFill="1" applyBorder="1" applyAlignment="1" applyProtection="1">
      <alignment horizontal="right" vertical="center"/>
      <protection/>
    </xf>
    <xf numFmtId="192" fontId="15" fillId="0" borderId="0" xfId="0" applyNumberFormat="1" applyFont="1" applyBorder="1" applyAlignment="1" applyProtection="1">
      <alignment horizontal="right" vertical="center"/>
      <protection/>
    </xf>
    <xf numFmtId="192" fontId="8" fillId="0" borderId="0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 applyProtection="1">
      <alignment horizontal="right" vertical="center"/>
      <protection/>
    </xf>
    <xf numFmtId="192" fontId="0" fillId="0" borderId="0" xfId="0" applyNumberFormat="1" applyFont="1" applyBorder="1" applyAlignment="1">
      <alignment horizontal="right" vertical="center"/>
    </xf>
    <xf numFmtId="193" fontId="9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Font="1" applyBorder="1" applyAlignment="1">
      <alignment horizontal="right" vertical="center"/>
    </xf>
    <xf numFmtId="192" fontId="22" fillId="0" borderId="0" xfId="0" applyNumberFormat="1" applyFont="1" applyBorder="1" applyAlignment="1" applyProtection="1">
      <alignment horizontal="right" vertical="center"/>
      <protection/>
    </xf>
    <xf numFmtId="192" fontId="23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15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0" fontId="9" fillId="0" borderId="5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distributed" vertical="center"/>
      <protection/>
    </xf>
    <xf numFmtId="0" fontId="23" fillId="0" borderId="0" xfId="0" applyFont="1" applyBorder="1" applyAlignment="1">
      <alignment horizontal="distributed" vertical="center"/>
    </xf>
    <xf numFmtId="0" fontId="9" fillId="0" borderId="43" xfId="0" applyFont="1" applyBorder="1" applyAlignment="1" applyProtection="1">
      <alignment horizontal="right" vertical="center"/>
      <protection/>
    </xf>
    <xf numFmtId="0" fontId="0" fillId="0" borderId="43" xfId="0" applyFont="1" applyBorder="1" applyAlignment="1">
      <alignment horizontal="right"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9" fillId="0" borderId="25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9" fillId="0" borderId="0" xfId="0" applyFont="1" applyAlignment="1" applyProtection="1">
      <alignment horizontal="right" vertical="top"/>
      <protection/>
    </xf>
    <xf numFmtId="0" fontId="0" fillId="0" borderId="0" xfId="0" applyFont="1" applyAlignment="1">
      <alignment horizontal="right" vertical="top"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27" xfId="0" applyFont="1" applyBorder="1" applyAlignment="1" applyProtection="1">
      <alignment horizontal="right" vertical="center"/>
      <protection/>
    </xf>
    <xf numFmtId="0" fontId="0" fillId="0" borderId="27" xfId="0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37" fontId="16" fillId="0" borderId="28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9" fillId="0" borderId="5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9" fillId="0" borderId="52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7" fillId="0" borderId="28" xfId="0" applyFont="1" applyBorder="1" applyAlignment="1" applyProtection="1">
      <alignment horizontal="center" vertical="center"/>
      <protection/>
    </xf>
    <xf numFmtId="37" fontId="17" fillId="0" borderId="28" xfId="0" applyNumberFormat="1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0" fontId="15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>
      <alignment horizontal="justify" vertical="center"/>
    </xf>
    <xf numFmtId="0" fontId="0" fillId="0" borderId="17" xfId="0" applyFont="1" applyBorder="1" applyAlignment="1">
      <alignment horizontal="justify" vertical="center"/>
    </xf>
    <xf numFmtId="0" fontId="15" fillId="0" borderId="17" xfId="0" applyFont="1" applyBorder="1" applyAlignment="1" applyProtection="1">
      <alignment horizontal="justify" vertical="center"/>
      <protection/>
    </xf>
    <xf numFmtId="0" fontId="9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>
      <alignment horizontal="justify" vertical="center"/>
    </xf>
    <xf numFmtId="0" fontId="0" fillId="0" borderId="17" xfId="0" applyFont="1" applyBorder="1" applyAlignment="1">
      <alignment horizontal="justify" vertical="center"/>
    </xf>
    <xf numFmtId="0" fontId="9" fillId="0" borderId="17" xfId="0" applyFont="1" applyBorder="1" applyAlignment="1" applyProtection="1">
      <alignment horizontal="justify" vertical="center"/>
      <protection/>
    </xf>
    <xf numFmtId="0" fontId="8" fillId="0" borderId="0" xfId="0" applyFont="1" applyBorder="1" applyAlignment="1">
      <alignment horizontal="justify" vertical="center"/>
    </xf>
    <xf numFmtId="0" fontId="8" fillId="0" borderId="17" xfId="0" applyFont="1" applyBorder="1" applyAlignment="1">
      <alignment horizontal="justify" vertical="center"/>
    </xf>
    <xf numFmtId="0" fontId="0" fillId="0" borderId="5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180" fontId="0" fillId="0" borderId="4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4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180" fontId="0" fillId="0" borderId="0" xfId="0" applyNumberFormat="1" applyFont="1" applyAlignment="1">
      <alignment horizontal="right" vertical="center"/>
    </xf>
    <xf numFmtId="196" fontId="0" fillId="0" borderId="0" xfId="0" applyNumberFormat="1" applyFont="1" applyAlignment="1">
      <alignment horizontal="right" vertical="center"/>
    </xf>
    <xf numFmtId="180" fontId="8" fillId="0" borderId="38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9" fillId="0" borderId="43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distributed" textRotation="255"/>
    </xf>
    <xf numFmtId="0" fontId="0" fillId="0" borderId="57" xfId="0" applyFont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0" fontId="0" fillId="0" borderId="17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/>
    </xf>
    <xf numFmtId="0" fontId="0" fillId="0" borderId="58" xfId="0" applyFont="1" applyBorder="1" applyAlignment="1">
      <alignment horizontal="center" vertical="distributed" textRotation="255"/>
    </xf>
    <xf numFmtId="0" fontId="0" fillId="0" borderId="19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59" xfId="0" applyFont="1" applyBorder="1" applyAlignment="1">
      <alignment horizontal="center" vertical="distributed" textRotation="255"/>
    </xf>
    <xf numFmtId="0" fontId="0" fillId="0" borderId="6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13" fillId="0" borderId="38" xfId="0" applyFont="1" applyBorder="1" applyAlignment="1" applyProtection="1">
      <alignment horizontal="distributed" vertical="center"/>
      <protection/>
    </xf>
    <xf numFmtId="0" fontId="4" fillId="0" borderId="3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196" fontId="8" fillId="0" borderId="0" xfId="0" applyNumberFormat="1" applyFont="1" applyAlignment="1">
      <alignment horizontal="right" vertical="center"/>
    </xf>
    <xf numFmtId="191" fontId="8" fillId="0" borderId="0" xfId="0" applyNumberFormat="1" applyFont="1" applyAlignment="1">
      <alignment horizontal="right" vertical="center"/>
    </xf>
    <xf numFmtId="191" fontId="0" fillId="0" borderId="0" xfId="0" applyNumberFormat="1" applyFont="1" applyAlignment="1">
      <alignment horizontal="right" vertical="center"/>
    </xf>
    <xf numFmtId="196" fontId="0" fillId="0" borderId="0" xfId="0" applyNumberFormat="1" applyFont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80" fontId="8" fillId="0" borderId="0" xfId="0" applyNumberFormat="1" applyFont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46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  <protection/>
    </xf>
    <xf numFmtId="201" fontId="2" fillId="0" borderId="0" xfId="0" applyNumberFormat="1" applyFont="1" applyAlignment="1">
      <alignment horizontal="center" vertical="center"/>
    </xf>
    <xf numFmtId="20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180" fontId="2" fillId="0" borderId="6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45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180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7" fillId="0" borderId="63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2" fillId="0" borderId="0" xfId="21" applyFont="1" applyAlignment="1" applyProtection="1">
      <alignment horizontal="left" vertical="center"/>
      <protection/>
    </xf>
    <xf numFmtId="0" fontId="0" fillId="0" borderId="0" xfId="21" applyFont="1" applyAlignment="1">
      <alignment horizontal="left" vertical="center"/>
      <protection/>
    </xf>
    <xf numFmtId="0" fontId="0" fillId="0" borderId="0" xfId="21" applyFont="1">
      <alignment/>
      <protection/>
    </xf>
    <xf numFmtId="37" fontId="11" fillId="0" borderId="0" xfId="21" applyNumberFormat="1" applyFont="1" applyFill="1" applyAlignment="1" applyProtection="1">
      <alignment horizontal="center"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20" fillId="0" borderId="0" xfId="21" applyFont="1" applyAlignment="1" applyProtection="1">
      <alignment horizontal="center"/>
      <protection/>
    </xf>
    <xf numFmtId="0" fontId="9" fillId="0" borderId="0" xfId="21" applyFont="1" applyAlignment="1" applyProtection="1">
      <alignment horizontal="center"/>
      <protection/>
    </xf>
    <xf numFmtId="37" fontId="9" fillId="0" borderId="0" xfId="21" applyNumberFormat="1" applyFont="1" applyAlignment="1" applyProtection="1">
      <alignment horizontal="center"/>
      <protection/>
    </xf>
    <xf numFmtId="37" fontId="11" fillId="0" borderId="0" xfId="21" applyNumberFormat="1" applyFont="1" applyAlignment="1" applyProtection="1">
      <alignment horizontal="center"/>
      <protection/>
    </xf>
    <xf numFmtId="37" fontId="11" fillId="0" borderId="0" xfId="21" applyNumberFormat="1" applyFont="1" applyAlignment="1" applyProtection="1">
      <alignment horizontal="center" vertical="center"/>
      <protection/>
    </xf>
    <xf numFmtId="0" fontId="9" fillId="0" borderId="47" xfId="21" applyFont="1" applyBorder="1" applyAlignment="1" applyProtection="1">
      <alignment horizontal="center" vertical="center"/>
      <protection/>
    </xf>
    <xf numFmtId="0" fontId="0" fillId="0" borderId="45" xfId="21" applyFont="1" applyBorder="1" applyAlignment="1">
      <alignment horizontal="center" vertical="center"/>
      <protection/>
    </xf>
    <xf numFmtId="37" fontId="9" fillId="0" borderId="45" xfId="21" applyNumberFormat="1" applyFont="1" applyBorder="1" applyAlignment="1" applyProtection="1">
      <alignment horizontal="center" vertical="center"/>
      <protection/>
    </xf>
    <xf numFmtId="37" fontId="16" fillId="0" borderId="4" xfId="21" applyNumberFormat="1" applyFont="1" applyBorder="1" applyAlignment="1" applyProtection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9" fillId="0" borderId="45" xfId="21" applyFont="1" applyBorder="1" applyAlignment="1" applyProtection="1">
      <alignment horizontal="center" vertical="center"/>
      <protection/>
    </xf>
    <xf numFmtId="0" fontId="0" fillId="0" borderId="46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20" xfId="21" applyFont="1" applyBorder="1" applyAlignment="1">
      <alignment horizontal="center" vertical="center"/>
      <protection/>
    </xf>
    <xf numFmtId="37" fontId="9" fillId="0" borderId="20" xfId="21" applyNumberFormat="1" applyFont="1" applyBorder="1" applyAlignment="1" applyProtection="1">
      <alignment horizontal="center" vertical="center"/>
      <protection/>
    </xf>
    <xf numFmtId="37" fontId="16" fillId="0" borderId="10" xfId="21" applyNumberFormat="1" applyFont="1" applyBorder="1" applyAlignment="1" applyProtection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21" xfId="21" applyFont="1" applyBorder="1" applyAlignment="1">
      <alignment horizontal="center" vertical="center"/>
      <protection/>
    </xf>
    <xf numFmtId="0" fontId="9" fillId="0" borderId="0" xfId="21" applyFont="1" applyBorder="1" applyAlignment="1" applyProtection="1">
      <alignment horizontal="center"/>
      <protection/>
    </xf>
    <xf numFmtId="49" fontId="9" fillId="0" borderId="0" xfId="21" applyNumberFormat="1" applyFont="1" applyBorder="1" applyAlignment="1" applyProtection="1">
      <alignment horizontal="center"/>
      <protection/>
    </xf>
    <xf numFmtId="180" fontId="9" fillId="0" borderId="29" xfId="21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Alignment="1">
      <alignment horizontal="right" vertical="center"/>
      <protection/>
    </xf>
    <xf numFmtId="180" fontId="9" fillId="0" borderId="0" xfId="21" applyNumberFormat="1" applyFont="1" applyBorder="1" applyAlignment="1" applyProtection="1">
      <alignment horizontal="right" vertical="center"/>
      <protection/>
    </xf>
    <xf numFmtId="180" fontId="9" fillId="0" borderId="38" xfId="21" applyNumberFormat="1" applyFont="1" applyBorder="1" applyAlignment="1" applyProtection="1">
      <alignment horizontal="right" vertical="center"/>
      <protection/>
    </xf>
    <xf numFmtId="0" fontId="9" fillId="0" borderId="0" xfId="21" applyFont="1" applyBorder="1" applyAlignment="1" applyProtection="1">
      <alignment horizontal="left" vertical="center"/>
      <protection/>
    </xf>
    <xf numFmtId="49" fontId="9" fillId="0" borderId="0" xfId="21" applyNumberFormat="1" applyFont="1" applyAlignment="1" applyProtection="1">
      <alignment horizontal="center"/>
      <protection/>
    </xf>
    <xf numFmtId="180" fontId="9" fillId="0" borderId="0" xfId="21" applyNumberFormat="1" applyFont="1" applyAlignment="1" applyProtection="1">
      <alignment horizontal="right" vertical="center"/>
      <protection/>
    </xf>
    <xf numFmtId="180" fontId="9" fillId="0" borderId="29" xfId="21" applyNumberFormat="1" applyFont="1" applyBorder="1" applyAlignment="1" applyProtection="1">
      <alignment horizontal="right"/>
      <protection/>
    </xf>
    <xf numFmtId="180" fontId="0" fillId="0" borderId="0" xfId="21" applyNumberFormat="1" applyFont="1">
      <alignment/>
      <protection/>
    </xf>
    <xf numFmtId="37" fontId="9" fillId="0" borderId="0" xfId="21" applyNumberFormat="1" applyFont="1" applyAlignment="1" applyProtection="1">
      <alignment horizontal="right"/>
      <protection/>
    </xf>
    <xf numFmtId="0" fontId="9" fillId="0" borderId="0" xfId="21" applyFont="1" applyAlignment="1" applyProtection="1">
      <alignment horizontal="left" vertical="center"/>
      <protection/>
    </xf>
    <xf numFmtId="0" fontId="9" fillId="0" borderId="0" xfId="21" applyFont="1" applyProtection="1">
      <alignment/>
      <protection/>
    </xf>
    <xf numFmtId="0" fontId="9" fillId="0" borderId="17" xfId="21" applyFont="1" applyBorder="1" applyAlignment="1" applyProtection="1">
      <alignment horizontal="center"/>
      <protection/>
    </xf>
    <xf numFmtId="180" fontId="9" fillId="0" borderId="18" xfId="21" applyNumberFormat="1" applyFont="1" applyBorder="1" applyAlignment="1" applyProtection="1">
      <alignment horizontal="right" vertical="center"/>
      <protection/>
    </xf>
    <xf numFmtId="0" fontId="0" fillId="0" borderId="0" xfId="21" applyFont="1" applyBorder="1" applyAlignment="1">
      <alignment horizontal="right" vertical="center"/>
      <protection/>
    </xf>
    <xf numFmtId="49" fontId="15" fillId="0" borderId="0" xfId="21" applyNumberFormat="1" applyFont="1" applyAlignment="1" applyProtection="1">
      <alignment horizontal="center"/>
      <protection/>
    </xf>
    <xf numFmtId="0" fontId="15" fillId="0" borderId="0" xfId="21" applyFont="1" applyBorder="1" applyAlignment="1" applyProtection="1">
      <alignment horizontal="center"/>
      <protection/>
    </xf>
    <xf numFmtId="180" fontId="15" fillId="0" borderId="18" xfId="21" applyNumberFormat="1" applyFont="1" applyBorder="1" applyAlignment="1" applyProtection="1">
      <alignment horizontal="right" vertical="center"/>
      <protection/>
    </xf>
    <xf numFmtId="180" fontId="15" fillId="0" borderId="0" xfId="21" applyNumberFormat="1" applyFont="1" applyBorder="1" applyAlignment="1" applyProtection="1">
      <alignment horizontal="right" vertical="center"/>
      <protection/>
    </xf>
    <xf numFmtId="0" fontId="8" fillId="0" borderId="0" xfId="21" applyFont="1" applyBorder="1" applyAlignment="1">
      <alignment horizontal="right" vertical="center"/>
      <protection/>
    </xf>
    <xf numFmtId="0" fontId="15" fillId="0" borderId="0" xfId="21" applyFont="1" applyAlignment="1" applyProtection="1">
      <alignment horizontal="left" vertical="center"/>
      <protection/>
    </xf>
    <xf numFmtId="0" fontId="8" fillId="0" borderId="0" xfId="21" applyFont="1" applyAlignment="1">
      <alignment horizontal="left" vertical="center"/>
      <protection/>
    </xf>
    <xf numFmtId="0" fontId="9" fillId="0" borderId="19" xfId="21" applyFont="1" applyBorder="1" applyAlignment="1" applyProtection="1">
      <alignment horizontal="center"/>
      <protection/>
    </xf>
    <xf numFmtId="0" fontId="9" fillId="0" borderId="19" xfId="21" applyFont="1" applyBorder="1" applyAlignment="1" applyProtection="1">
      <alignment horizontal="left"/>
      <protection/>
    </xf>
    <xf numFmtId="37" fontId="9" fillId="0" borderId="19" xfId="21" applyNumberFormat="1" applyFont="1" applyBorder="1" applyAlignment="1" applyProtection="1">
      <alignment horizontal="center"/>
      <protection/>
    </xf>
    <xf numFmtId="0" fontId="0" fillId="0" borderId="19" xfId="21" applyFont="1" applyBorder="1">
      <alignment/>
      <protection/>
    </xf>
    <xf numFmtId="0" fontId="9" fillId="0" borderId="19" xfId="21" applyFont="1" applyBorder="1" applyAlignment="1" applyProtection="1">
      <alignment horizontal="right" vertical="center"/>
      <protection/>
    </xf>
    <xf numFmtId="0" fontId="0" fillId="0" borderId="19" xfId="21" applyFont="1" applyBorder="1" applyAlignment="1">
      <alignment horizontal="right" vertical="center"/>
      <protection/>
    </xf>
    <xf numFmtId="0" fontId="11" fillId="0" borderId="0" xfId="21" applyFont="1" applyFill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center" vertical="center"/>
      <protection/>
    </xf>
    <xf numFmtId="0" fontId="16" fillId="0" borderId="43" xfId="21" applyFont="1" applyFill="1" applyBorder="1" applyAlignment="1" applyProtection="1">
      <alignment horizontal="right" vertical="center"/>
      <protection/>
    </xf>
    <xf numFmtId="0" fontId="0" fillId="0" borderId="43" xfId="21" applyFont="1" applyFill="1" applyBorder="1" applyAlignment="1">
      <alignment horizontal="right" vertical="center"/>
      <protection/>
    </xf>
    <xf numFmtId="0" fontId="16" fillId="0" borderId="50" xfId="21" applyFont="1" applyBorder="1" applyAlignment="1" applyProtection="1">
      <alignment horizontal="center" vertical="center"/>
      <protection/>
    </xf>
    <xf numFmtId="0" fontId="0" fillId="0" borderId="50" xfId="21" applyFont="1" applyBorder="1" applyAlignment="1">
      <alignment horizontal="center" vertical="center"/>
      <protection/>
    </xf>
    <xf numFmtId="0" fontId="0" fillId="0" borderId="47" xfId="21" applyFont="1" applyBorder="1" applyAlignment="1">
      <alignment horizontal="center" vertical="center"/>
      <protection/>
    </xf>
    <xf numFmtId="0" fontId="16" fillId="0" borderId="45" xfId="21" applyFont="1" applyBorder="1" applyAlignment="1" applyProtection="1">
      <alignment horizontal="center" vertical="center"/>
      <protection/>
    </xf>
    <xf numFmtId="0" fontId="9" fillId="0" borderId="0" xfId="21" applyFont="1" applyBorder="1" applyAlignment="1" applyProtection="1">
      <alignment horizontal="right" vertical="center"/>
      <protection/>
    </xf>
    <xf numFmtId="0" fontId="9" fillId="0" borderId="16" xfId="21" applyFont="1" applyBorder="1" applyAlignment="1" applyProtection="1">
      <alignment horizontal="left" vertical="center"/>
      <protection/>
    </xf>
    <xf numFmtId="180" fontId="9" fillId="0" borderId="14" xfId="21" applyNumberFormat="1" applyFont="1" applyBorder="1" applyAlignment="1" applyProtection="1">
      <alignment horizontal="right" vertical="center"/>
      <protection/>
    </xf>
    <xf numFmtId="180" fontId="9" fillId="0" borderId="16" xfId="21" applyNumberFormat="1" applyFont="1" applyBorder="1" applyAlignment="1" applyProtection="1">
      <alignment horizontal="right" vertical="center"/>
      <protection/>
    </xf>
    <xf numFmtId="0" fontId="9" fillId="0" borderId="17" xfId="21" applyFont="1" applyBorder="1" applyAlignment="1" applyProtection="1">
      <alignment horizontal="center" vertical="center"/>
      <protection/>
    </xf>
    <xf numFmtId="180" fontId="9" fillId="0" borderId="17" xfId="21" applyNumberFormat="1" applyFont="1" applyBorder="1" applyAlignment="1" applyProtection="1">
      <alignment horizontal="right" vertical="center"/>
      <protection/>
    </xf>
    <xf numFmtId="0" fontId="9" fillId="0" borderId="0" xfId="21" applyFont="1" applyBorder="1" applyAlignment="1" applyProtection="1">
      <alignment horizontal="center" vertical="center"/>
      <protection/>
    </xf>
    <xf numFmtId="180" fontId="9" fillId="0" borderId="18" xfId="21" applyNumberFormat="1" applyFont="1" applyFill="1" applyBorder="1" applyAlignment="1" applyProtection="1">
      <alignment horizontal="right" vertical="center"/>
      <protection/>
    </xf>
    <xf numFmtId="180" fontId="9" fillId="0" borderId="17" xfId="21" applyNumberFormat="1" applyFont="1" applyFill="1" applyBorder="1" applyAlignment="1" applyProtection="1">
      <alignment horizontal="right" vertical="center"/>
      <protection/>
    </xf>
    <xf numFmtId="180" fontId="9" fillId="0" borderId="0" xfId="21" applyNumberFormat="1" applyFont="1" applyFill="1" applyBorder="1" applyAlignment="1" applyProtection="1">
      <alignment horizontal="right" vertical="center"/>
      <protection/>
    </xf>
    <xf numFmtId="0" fontId="9" fillId="0" borderId="17" xfId="21" applyFont="1" applyBorder="1" applyAlignment="1" applyProtection="1">
      <alignment vertical="center"/>
      <protection/>
    </xf>
    <xf numFmtId="0" fontId="0" fillId="0" borderId="0" xfId="21" applyAlignment="1">
      <alignment horizontal="right" vertical="center"/>
      <protection/>
    </xf>
    <xf numFmtId="180" fontId="0" fillId="0" borderId="17" xfId="21" applyNumberFormat="1" applyFont="1" applyFill="1" applyBorder="1" applyAlignment="1">
      <alignment horizontal="right" vertical="center"/>
      <protection/>
    </xf>
    <xf numFmtId="180" fontId="0" fillId="0" borderId="0" xfId="21" applyNumberFormat="1" applyFont="1" applyFill="1" applyBorder="1" applyAlignment="1">
      <alignment horizontal="right" vertical="center"/>
      <protection/>
    </xf>
    <xf numFmtId="0" fontId="9" fillId="0" borderId="0" xfId="21" applyFont="1" applyFill="1" applyBorder="1" applyAlignment="1" applyProtection="1">
      <alignment horizontal="center" vertical="center"/>
      <protection/>
    </xf>
    <xf numFmtId="0" fontId="15" fillId="0" borderId="42" xfId="21" applyFont="1" applyFill="1" applyBorder="1" applyAlignment="1" applyProtection="1">
      <alignment vertical="center"/>
      <protection/>
    </xf>
    <xf numFmtId="180" fontId="15" fillId="0" borderId="23" xfId="21" applyNumberFormat="1" applyFont="1" applyFill="1" applyBorder="1" applyAlignment="1" applyProtection="1">
      <alignment horizontal="right" vertical="center"/>
      <protection/>
    </xf>
    <xf numFmtId="180" fontId="8" fillId="0" borderId="43" xfId="21" applyNumberFormat="1" applyFont="1" applyFill="1" applyBorder="1" applyAlignment="1">
      <alignment horizontal="right" vertical="center"/>
      <protection/>
    </xf>
    <xf numFmtId="180" fontId="15" fillId="0" borderId="43" xfId="21" applyNumberFormat="1" applyFont="1" applyFill="1" applyBorder="1" applyAlignment="1" applyProtection="1">
      <alignment horizontal="right" vertical="center"/>
      <protection/>
    </xf>
    <xf numFmtId="180" fontId="8" fillId="0" borderId="42" xfId="21" applyNumberFormat="1" applyFont="1" applyFill="1" applyBorder="1" applyAlignment="1">
      <alignment horizontal="right" vertical="center"/>
      <protection/>
    </xf>
    <xf numFmtId="0" fontId="9" fillId="0" borderId="19" xfId="21" applyFont="1" applyBorder="1" applyAlignment="1" applyProtection="1">
      <alignment horizontal="left" vertical="center"/>
      <protection/>
    </xf>
    <xf numFmtId="0" fontId="0" fillId="0" borderId="19" xfId="21" applyFont="1" applyBorder="1" applyAlignment="1">
      <alignment horizontal="left" vertical="center"/>
      <protection/>
    </xf>
    <xf numFmtId="0" fontId="0" fillId="0" borderId="19" xfId="21" applyBorder="1" applyAlignment="1">
      <alignment/>
      <protection/>
    </xf>
    <xf numFmtId="0" fontId="9" fillId="0" borderId="19" xfId="2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　２．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0" y="600075"/>
          <a:ext cx="80962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10</xdr:col>
      <xdr:colOff>0</xdr:colOff>
      <xdr:row>41</xdr:row>
      <xdr:rowOff>257175</xdr:rowOff>
    </xdr:to>
    <xdr:sp>
      <xdr:nvSpPr>
        <xdr:cNvPr id="1" name="AutoShape 6"/>
        <xdr:cNvSpPr>
          <a:spLocks noChangeAspect="1"/>
        </xdr:cNvSpPr>
      </xdr:nvSpPr>
      <xdr:spPr>
        <a:xfrm rot="16200000">
          <a:off x="4600575" y="11706225"/>
          <a:ext cx="2085975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41</xdr:row>
      <xdr:rowOff>0</xdr:rowOff>
    </xdr:from>
    <xdr:to>
      <xdr:col>20</xdr:col>
      <xdr:colOff>0</xdr:colOff>
      <xdr:row>41</xdr:row>
      <xdr:rowOff>257175</xdr:rowOff>
    </xdr:to>
    <xdr:sp>
      <xdr:nvSpPr>
        <xdr:cNvPr id="2" name="AutoShape 7"/>
        <xdr:cNvSpPr>
          <a:spLocks noChangeAspect="1"/>
        </xdr:cNvSpPr>
      </xdr:nvSpPr>
      <xdr:spPr>
        <a:xfrm rot="16200000">
          <a:off x="6743700" y="11706225"/>
          <a:ext cx="6896100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41</xdr:row>
      <xdr:rowOff>0</xdr:rowOff>
    </xdr:from>
    <xdr:to>
      <xdr:col>24</xdr:col>
      <xdr:colOff>685800</xdr:colOff>
      <xdr:row>41</xdr:row>
      <xdr:rowOff>257175</xdr:rowOff>
    </xdr:to>
    <xdr:sp>
      <xdr:nvSpPr>
        <xdr:cNvPr id="3" name="AutoShape 8"/>
        <xdr:cNvSpPr>
          <a:spLocks noChangeAspect="1"/>
        </xdr:cNvSpPr>
      </xdr:nvSpPr>
      <xdr:spPr>
        <a:xfrm rot="16200000">
          <a:off x="13696950" y="11706225"/>
          <a:ext cx="3409950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4.625" style="118" customWidth="1"/>
    <col min="2" max="16384" width="5.625" style="118" customWidth="1"/>
  </cols>
  <sheetData>
    <row r="6" spans="2:16" s="144" customFormat="1" ht="19.5" customHeight="1">
      <c r="B6" s="243" t="s">
        <v>739</v>
      </c>
      <c r="C6" s="244"/>
      <c r="D6" s="245" t="s">
        <v>773</v>
      </c>
      <c r="E6" s="241"/>
      <c r="F6" s="241"/>
      <c r="G6" s="241"/>
      <c r="H6" s="241"/>
      <c r="I6" s="241"/>
      <c r="J6" s="241"/>
      <c r="K6" s="241"/>
      <c r="L6" s="241"/>
      <c r="M6" s="241"/>
      <c r="N6" s="170"/>
      <c r="O6" s="143"/>
      <c r="P6" s="143"/>
    </row>
    <row r="7" spans="2:16" s="144" customFormat="1" ht="19.5" customHeight="1">
      <c r="B7" s="244"/>
      <c r="C7" s="244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170"/>
      <c r="O7" s="143"/>
      <c r="P7" s="143"/>
    </row>
    <row r="8" s="145" customFormat="1" ht="19.5" customHeight="1">
      <c r="B8" s="144"/>
    </row>
    <row r="9" s="145" customFormat="1" ht="19.5" customHeight="1"/>
    <row r="11" spans="2:16" ht="19.5" customHeight="1">
      <c r="B11" s="145"/>
      <c r="C11" s="145"/>
      <c r="D11" s="238" t="s">
        <v>740</v>
      </c>
      <c r="E11" s="239"/>
      <c r="F11" s="240" t="s">
        <v>762</v>
      </c>
      <c r="G11" s="241"/>
      <c r="H11" s="241"/>
      <c r="I11" s="241"/>
      <c r="J11" s="146"/>
      <c r="K11" s="146"/>
      <c r="L11" s="146"/>
      <c r="M11" s="146"/>
      <c r="N11" s="146"/>
      <c r="O11" s="146"/>
      <c r="P11" s="146"/>
    </row>
    <row r="12" spans="4:16" ht="19.5" customHeight="1">
      <c r="D12" s="238" t="s">
        <v>741</v>
      </c>
      <c r="E12" s="239"/>
      <c r="F12" s="240" t="s">
        <v>742</v>
      </c>
      <c r="G12" s="241"/>
      <c r="H12" s="241"/>
      <c r="I12" s="241"/>
      <c r="J12" s="241"/>
      <c r="K12" s="241"/>
      <c r="L12" s="241"/>
      <c r="M12" s="146"/>
      <c r="N12" s="146"/>
      <c r="O12" s="146"/>
      <c r="P12" s="146"/>
    </row>
    <row r="13" spans="4:16" ht="19.5" customHeight="1">
      <c r="D13" s="238" t="s">
        <v>743</v>
      </c>
      <c r="E13" s="239"/>
      <c r="F13" s="240" t="s">
        <v>763</v>
      </c>
      <c r="G13" s="241"/>
      <c r="H13" s="241"/>
      <c r="I13" s="241"/>
      <c r="J13" s="146"/>
      <c r="K13" s="146"/>
      <c r="L13" s="146"/>
      <c r="M13" s="146"/>
      <c r="N13" s="146"/>
      <c r="O13" s="146"/>
      <c r="P13" s="146"/>
    </row>
    <row r="14" spans="4:16" ht="19.5" customHeight="1">
      <c r="D14" s="238" t="s">
        <v>744</v>
      </c>
      <c r="E14" s="239"/>
      <c r="F14" s="240" t="s">
        <v>764</v>
      </c>
      <c r="G14" s="241"/>
      <c r="H14" s="241"/>
      <c r="I14" s="241"/>
      <c r="J14" s="146"/>
      <c r="K14" s="146"/>
      <c r="L14" s="146"/>
      <c r="M14" s="146"/>
      <c r="N14" s="146"/>
      <c r="O14" s="146"/>
      <c r="P14" s="146"/>
    </row>
    <row r="15" spans="4:16" ht="19.5" customHeight="1">
      <c r="D15" s="238" t="s">
        <v>745</v>
      </c>
      <c r="E15" s="239"/>
      <c r="F15" s="240" t="s">
        <v>746</v>
      </c>
      <c r="G15" s="241"/>
      <c r="H15" s="241"/>
      <c r="I15" s="241"/>
      <c r="J15" s="146"/>
      <c r="K15" s="146"/>
      <c r="L15" s="146"/>
      <c r="M15" s="146"/>
      <c r="N15" s="146"/>
      <c r="O15" s="146"/>
      <c r="P15" s="146"/>
    </row>
    <row r="16" spans="4:16" ht="19.5" customHeight="1">
      <c r="D16" s="238" t="s">
        <v>747</v>
      </c>
      <c r="E16" s="239"/>
      <c r="F16" s="240" t="s">
        <v>748</v>
      </c>
      <c r="G16" s="241"/>
      <c r="H16" s="241"/>
      <c r="I16" s="241"/>
      <c r="J16" s="241"/>
      <c r="K16" s="241"/>
      <c r="L16" s="241"/>
      <c r="M16" s="146"/>
      <c r="N16" s="146"/>
      <c r="O16" s="146"/>
      <c r="P16" s="146"/>
    </row>
    <row r="17" spans="4:16" ht="19.5" customHeight="1">
      <c r="D17" s="238" t="s">
        <v>749</v>
      </c>
      <c r="E17" s="239"/>
      <c r="F17" s="240" t="s">
        <v>750</v>
      </c>
      <c r="G17" s="241"/>
      <c r="H17" s="241"/>
      <c r="I17" s="241"/>
      <c r="J17" s="241"/>
      <c r="K17" s="146"/>
      <c r="L17" s="146"/>
      <c r="M17" s="146"/>
      <c r="N17" s="146"/>
      <c r="O17" s="146"/>
      <c r="P17" s="146"/>
    </row>
    <row r="18" spans="4:16" ht="19.5" customHeight="1">
      <c r="D18" s="238" t="s">
        <v>751</v>
      </c>
      <c r="E18" s="239"/>
      <c r="F18" s="240" t="s">
        <v>752</v>
      </c>
      <c r="G18" s="241"/>
      <c r="H18" s="241"/>
      <c r="I18" s="241"/>
      <c r="J18" s="241"/>
      <c r="K18" s="241"/>
      <c r="L18" s="241"/>
      <c r="M18" s="241"/>
      <c r="N18" s="146"/>
      <c r="O18" s="146"/>
      <c r="P18" s="146"/>
    </row>
    <row r="19" spans="4:16" ht="19.5" customHeight="1">
      <c r="D19" s="238"/>
      <c r="E19" s="239"/>
      <c r="F19" s="240" t="s">
        <v>753</v>
      </c>
      <c r="G19" s="241"/>
      <c r="H19" s="241"/>
      <c r="I19" s="241"/>
      <c r="J19" s="241"/>
      <c r="K19" s="241"/>
      <c r="L19" s="241"/>
      <c r="M19" s="146"/>
      <c r="N19" s="146"/>
      <c r="O19" s="146"/>
      <c r="P19" s="146"/>
    </row>
    <row r="20" spans="4:16" ht="19.5" customHeight="1">
      <c r="D20" s="238" t="s">
        <v>754</v>
      </c>
      <c r="E20" s="239"/>
      <c r="F20" s="240" t="s">
        <v>755</v>
      </c>
      <c r="G20" s="241"/>
      <c r="H20" s="241"/>
      <c r="I20" s="241"/>
      <c r="J20" s="241"/>
      <c r="K20" s="146"/>
      <c r="L20" s="146"/>
      <c r="M20" s="146"/>
      <c r="N20" s="146"/>
      <c r="O20" s="146"/>
      <c r="P20" s="146"/>
    </row>
    <row r="21" spans="4:16" ht="19.5" customHeight="1">
      <c r="D21" s="238" t="s">
        <v>756</v>
      </c>
      <c r="E21" s="239"/>
      <c r="F21" s="240" t="s">
        <v>757</v>
      </c>
      <c r="G21" s="241"/>
      <c r="H21" s="241"/>
      <c r="I21" s="241"/>
      <c r="J21" s="241"/>
      <c r="K21" s="241"/>
      <c r="L21" s="241"/>
      <c r="M21" s="241"/>
      <c r="N21" s="242"/>
      <c r="O21" s="146"/>
      <c r="P21" s="146"/>
    </row>
    <row r="22" spans="4:15" ht="19.5" customHeight="1">
      <c r="D22" s="238" t="s">
        <v>758</v>
      </c>
      <c r="E22" s="239"/>
      <c r="F22" s="240" t="s">
        <v>765</v>
      </c>
      <c r="G22" s="241"/>
      <c r="H22" s="241"/>
      <c r="I22" s="241"/>
      <c r="J22" s="241"/>
      <c r="K22" s="241"/>
      <c r="L22" s="146"/>
      <c r="M22" s="146"/>
      <c r="N22" s="146"/>
      <c r="O22" s="146"/>
    </row>
    <row r="23" spans="4:15" ht="19.5" customHeight="1">
      <c r="D23" s="238"/>
      <c r="E23" s="239"/>
      <c r="F23" s="240" t="s">
        <v>759</v>
      </c>
      <c r="G23" s="241"/>
      <c r="H23" s="241"/>
      <c r="I23" s="241"/>
      <c r="J23" s="241"/>
      <c r="K23" s="146"/>
      <c r="L23" s="146"/>
      <c r="M23" s="146"/>
      <c r="N23" s="146"/>
      <c r="O23" s="146"/>
    </row>
    <row r="24" spans="4:15" ht="19.5" customHeight="1">
      <c r="D24" s="238" t="s">
        <v>760</v>
      </c>
      <c r="E24" s="239"/>
      <c r="F24" s="240" t="s">
        <v>761</v>
      </c>
      <c r="G24" s="241"/>
      <c r="H24" s="241"/>
      <c r="I24" s="241"/>
      <c r="J24" s="146"/>
      <c r="K24" s="146"/>
      <c r="L24" s="146"/>
      <c r="M24" s="146"/>
      <c r="N24" s="146"/>
      <c r="O24" s="146"/>
    </row>
    <row r="25" ht="19.5" customHeight="1">
      <c r="D25" s="147"/>
    </row>
    <row r="26" ht="19.5" customHeight="1">
      <c r="D26" s="147"/>
    </row>
    <row r="27" ht="19.5" customHeight="1">
      <c r="D27" s="147"/>
    </row>
    <row r="28" ht="19.5" customHeight="1">
      <c r="D28" s="147"/>
    </row>
    <row r="29" ht="19.5" customHeight="1">
      <c r="D29" s="147"/>
    </row>
    <row r="30" ht="19.5" customHeight="1">
      <c r="D30" s="147"/>
    </row>
    <row r="31" ht="19.5" customHeight="1">
      <c r="D31" s="147"/>
    </row>
    <row r="32" ht="19.5" customHeight="1">
      <c r="D32" s="147"/>
    </row>
    <row r="33" spans="4:7" ht="19.5" customHeight="1">
      <c r="D33" s="147"/>
      <c r="G33" s="148"/>
    </row>
    <row r="34" spans="4:7" ht="19.5" customHeight="1">
      <c r="D34" s="147"/>
      <c r="G34" s="148"/>
    </row>
    <row r="35" ht="19.5" customHeight="1">
      <c r="D35" s="147"/>
    </row>
  </sheetData>
  <sheetProtection sheet="1" objects="1" scenarios="1"/>
  <mergeCells count="30">
    <mergeCell ref="D14:E14"/>
    <mergeCell ref="D15:E15"/>
    <mergeCell ref="D12:E12"/>
    <mergeCell ref="D13:E13"/>
    <mergeCell ref="D16:E16"/>
    <mergeCell ref="D17:E17"/>
    <mergeCell ref="D18:E18"/>
    <mergeCell ref="D19:E19"/>
    <mergeCell ref="B6:C7"/>
    <mergeCell ref="F11:I11"/>
    <mergeCell ref="F13:I13"/>
    <mergeCell ref="F12:L12"/>
    <mergeCell ref="D11:E11"/>
    <mergeCell ref="D6:M7"/>
    <mergeCell ref="F18:M18"/>
    <mergeCell ref="F19:L19"/>
    <mergeCell ref="F14:I14"/>
    <mergeCell ref="F15:I15"/>
    <mergeCell ref="F17:J17"/>
    <mergeCell ref="F16:L16"/>
    <mergeCell ref="D22:E22"/>
    <mergeCell ref="D21:E21"/>
    <mergeCell ref="D20:E20"/>
    <mergeCell ref="F22:K22"/>
    <mergeCell ref="F20:J20"/>
    <mergeCell ref="F21:N21"/>
    <mergeCell ref="D23:E23"/>
    <mergeCell ref="D24:E24"/>
    <mergeCell ref="F24:I24"/>
    <mergeCell ref="F23:J2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SheetLayoutView="75" workbookViewId="0" topLeftCell="A1">
      <selection activeCell="A1" sqref="A1:M1"/>
    </sheetView>
  </sheetViews>
  <sheetFormatPr defaultColWidth="9.00390625" defaultRowHeight="23.25" customHeight="1"/>
  <cols>
    <col min="1" max="1" width="4.625" style="30" customWidth="1"/>
    <col min="2" max="3" width="6.625" style="30" customWidth="1"/>
    <col min="4" max="7" width="10.625" style="30" customWidth="1"/>
    <col min="8" max="25" width="9.125" style="30" customWidth="1"/>
    <col min="26" max="26" width="5.625" style="30" customWidth="1"/>
    <col min="27" max="16384" width="8.625" style="30" customWidth="1"/>
  </cols>
  <sheetData>
    <row r="1" spans="1:26" s="47" customFormat="1" ht="23.25" customHeight="1">
      <c r="A1" s="318" t="s">
        <v>351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415" t="s">
        <v>352</v>
      </c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</row>
    <row r="2" spans="1:26" ht="19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26"/>
      <c r="Y2" s="289" t="s">
        <v>183</v>
      </c>
      <c r="Z2" s="290"/>
    </row>
    <row r="3" spans="1:26" s="29" customFormat="1" ht="23.25" customHeight="1">
      <c r="A3" s="417" t="s">
        <v>422</v>
      </c>
      <c r="B3" s="418"/>
      <c r="C3" s="418"/>
      <c r="D3" s="418" t="s">
        <v>423</v>
      </c>
      <c r="E3" s="418" t="s">
        <v>363</v>
      </c>
      <c r="F3" s="418"/>
      <c r="G3" s="418"/>
      <c r="H3" s="418" t="s">
        <v>364</v>
      </c>
      <c r="I3" s="418"/>
      <c r="J3" s="418"/>
      <c r="K3" s="418"/>
      <c r="L3" s="418"/>
      <c r="M3" s="429"/>
      <c r="N3" s="417" t="s">
        <v>424</v>
      </c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29"/>
    </row>
    <row r="4" spans="1:26" s="29" customFormat="1" ht="23.25" customHeight="1">
      <c r="A4" s="419"/>
      <c r="B4" s="420"/>
      <c r="C4" s="420"/>
      <c r="D4" s="420"/>
      <c r="E4" s="48" t="s">
        <v>368</v>
      </c>
      <c r="F4" s="48" t="s">
        <v>365</v>
      </c>
      <c r="G4" s="48" t="s">
        <v>366</v>
      </c>
      <c r="H4" s="48" t="s">
        <v>820</v>
      </c>
      <c r="I4" s="48" t="s">
        <v>821</v>
      </c>
      <c r="J4" s="48" t="s">
        <v>822</v>
      </c>
      <c r="K4" s="48" t="s">
        <v>823</v>
      </c>
      <c r="L4" s="48" t="s">
        <v>824</v>
      </c>
      <c r="M4" s="49" t="s">
        <v>825</v>
      </c>
      <c r="N4" s="214" t="s">
        <v>826</v>
      </c>
      <c r="O4" s="48" t="s">
        <v>827</v>
      </c>
      <c r="P4" s="48" t="s">
        <v>828</v>
      </c>
      <c r="Q4" s="48" t="s">
        <v>829</v>
      </c>
      <c r="R4" s="48" t="s">
        <v>830</v>
      </c>
      <c r="S4" s="48" t="s">
        <v>831</v>
      </c>
      <c r="T4" s="48" t="s">
        <v>832</v>
      </c>
      <c r="U4" s="48" t="s">
        <v>833</v>
      </c>
      <c r="V4" s="48" t="s">
        <v>834</v>
      </c>
      <c r="W4" s="48" t="s">
        <v>835</v>
      </c>
      <c r="X4" s="48" t="s">
        <v>836</v>
      </c>
      <c r="Y4" s="48" t="s">
        <v>837</v>
      </c>
      <c r="Z4" s="49" t="s">
        <v>838</v>
      </c>
    </row>
    <row r="5" spans="1:26" s="25" customFormat="1" ht="22.5" customHeight="1">
      <c r="A5" s="421" t="s">
        <v>369</v>
      </c>
      <c r="B5" s="421"/>
      <c r="C5" s="422"/>
      <c r="D5" s="4">
        <f>SUM(D8:D41)</f>
        <v>52877</v>
      </c>
      <c r="E5" s="4">
        <f>SUM(F5:G5)</f>
        <v>126523</v>
      </c>
      <c r="F5" s="4">
        <f aca="true" t="shared" si="0" ref="F5:Z5">SUM(F8:F41)</f>
        <v>56905</v>
      </c>
      <c r="G5" s="4">
        <f t="shared" si="0"/>
        <v>69618</v>
      </c>
      <c r="H5" s="4">
        <f>SUM(H8:H41)</f>
        <v>5016</v>
      </c>
      <c r="I5" s="4">
        <f t="shared" si="0"/>
        <v>5295</v>
      </c>
      <c r="J5" s="4">
        <f t="shared" si="0"/>
        <v>5892</v>
      </c>
      <c r="K5" s="4">
        <f t="shared" si="0"/>
        <v>7351</v>
      </c>
      <c r="L5" s="4">
        <f t="shared" si="0"/>
        <v>8054</v>
      </c>
      <c r="M5" s="4">
        <f t="shared" si="0"/>
        <v>8076</v>
      </c>
      <c r="N5" s="4">
        <f t="shared" si="0"/>
        <v>7101</v>
      </c>
      <c r="O5" s="4">
        <f t="shared" si="0"/>
        <v>6916</v>
      </c>
      <c r="P5" s="4">
        <f t="shared" si="0"/>
        <v>7123</v>
      </c>
      <c r="Q5" s="4">
        <f t="shared" si="0"/>
        <v>8277</v>
      </c>
      <c r="R5" s="4">
        <f t="shared" si="0"/>
        <v>10718</v>
      </c>
      <c r="S5" s="4">
        <f t="shared" si="0"/>
        <v>9336</v>
      </c>
      <c r="T5" s="4">
        <f t="shared" si="0"/>
        <v>8637</v>
      </c>
      <c r="U5" s="4">
        <f t="shared" si="0"/>
        <v>8846</v>
      </c>
      <c r="V5" s="4">
        <f t="shared" si="0"/>
        <v>7553</v>
      </c>
      <c r="W5" s="4">
        <f t="shared" si="0"/>
        <v>5850</v>
      </c>
      <c r="X5" s="4">
        <f t="shared" si="0"/>
        <v>3446</v>
      </c>
      <c r="Y5" s="4">
        <f t="shared" si="0"/>
        <v>2871</v>
      </c>
      <c r="Z5" s="4">
        <f t="shared" si="0"/>
        <v>165</v>
      </c>
    </row>
    <row r="6" spans="1:26" s="25" customFormat="1" ht="22.5" customHeight="1">
      <c r="A6" s="423"/>
      <c r="B6" s="423"/>
      <c r="C6" s="424"/>
      <c r="D6" s="4"/>
      <c r="E6" s="50">
        <f>(E5/D5)*-1</f>
        <v>-2.392779469334493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29" customFormat="1" ht="22.5" customHeight="1">
      <c r="A7" s="425"/>
      <c r="B7" s="425"/>
      <c r="C7" s="42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427" t="s">
        <v>425</v>
      </c>
      <c r="B8" s="427"/>
      <c r="C8" s="428"/>
      <c r="D8" s="2">
        <v>2352</v>
      </c>
      <c r="E8" s="2">
        <f>SUM(F8:G8)</f>
        <v>4964</v>
      </c>
      <c r="F8" s="2">
        <v>2007</v>
      </c>
      <c r="G8" s="2">
        <v>2957</v>
      </c>
      <c r="H8" s="2">
        <v>153</v>
      </c>
      <c r="I8" s="2">
        <v>169</v>
      </c>
      <c r="J8" s="2">
        <v>187</v>
      </c>
      <c r="K8" s="2">
        <v>205</v>
      </c>
      <c r="L8" s="2">
        <v>208</v>
      </c>
      <c r="M8" s="2">
        <v>265</v>
      </c>
      <c r="N8" s="2">
        <v>254</v>
      </c>
      <c r="O8" s="2">
        <v>205</v>
      </c>
      <c r="P8" s="2">
        <v>249</v>
      </c>
      <c r="Q8" s="2">
        <v>305</v>
      </c>
      <c r="R8" s="2">
        <v>390</v>
      </c>
      <c r="S8" s="2">
        <v>389</v>
      </c>
      <c r="T8" s="2">
        <v>397</v>
      </c>
      <c r="U8" s="2">
        <v>441</v>
      </c>
      <c r="V8" s="2">
        <v>403</v>
      </c>
      <c r="W8" s="2">
        <v>343</v>
      </c>
      <c r="X8" s="2">
        <v>218</v>
      </c>
      <c r="Y8" s="2">
        <v>183</v>
      </c>
      <c r="Z8" s="39" t="s">
        <v>370</v>
      </c>
    </row>
    <row r="9" spans="1:26" s="29" customFormat="1" ht="22.5" customHeight="1">
      <c r="A9" s="427"/>
      <c r="B9" s="427"/>
      <c r="C9" s="428"/>
      <c r="D9" s="2"/>
      <c r="E9" s="52">
        <f>(E8/D8)*-1</f>
        <v>-2.110544217687075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427" t="s">
        <v>426</v>
      </c>
      <c r="B10" s="427"/>
      <c r="C10" s="428"/>
      <c r="D10" s="2">
        <v>2211</v>
      </c>
      <c r="E10" s="2">
        <f>SUM(F10:G10)</f>
        <v>5268</v>
      </c>
      <c r="F10" s="2">
        <v>2310</v>
      </c>
      <c r="G10" s="2">
        <v>2958</v>
      </c>
      <c r="H10" s="2">
        <v>131</v>
      </c>
      <c r="I10" s="2">
        <v>195</v>
      </c>
      <c r="J10" s="2">
        <v>229</v>
      </c>
      <c r="K10" s="2">
        <v>299</v>
      </c>
      <c r="L10" s="2">
        <v>242</v>
      </c>
      <c r="M10" s="2">
        <v>228</v>
      </c>
      <c r="N10" s="2">
        <v>217</v>
      </c>
      <c r="O10" s="2">
        <v>220</v>
      </c>
      <c r="P10" s="2">
        <v>250</v>
      </c>
      <c r="Q10" s="2">
        <v>343</v>
      </c>
      <c r="R10" s="2">
        <v>429</v>
      </c>
      <c r="S10" s="2">
        <v>393</v>
      </c>
      <c r="T10" s="2">
        <v>412</v>
      </c>
      <c r="U10" s="2">
        <v>480</v>
      </c>
      <c r="V10" s="2">
        <v>463</v>
      </c>
      <c r="W10" s="2">
        <v>359</v>
      </c>
      <c r="X10" s="2">
        <v>207</v>
      </c>
      <c r="Y10" s="2">
        <v>170</v>
      </c>
      <c r="Z10" s="39">
        <v>1</v>
      </c>
    </row>
    <row r="11" spans="1:26" s="29" customFormat="1" ht="22.5" customHeight="1">
      <c r="A11" s="427"/>
      <c r="B11" s="427"/>
      <c r="C11" s="428"/>
      <c r="D11" s="2"/>
      <c r="E11" s="52">
        <f>(E10/D10)*-1</f>
        <v>-2.382632293080054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29" customFormat="1" ht="22.5" customHeight="1">
      <c r="A12" s="427" t="s">
        <v>353</v>
      </c>
      <c r="B12" s="427"/>
      <c r="C12" s="428"/>
      <c r="D12" s="2">
        <v>2672</v>
      </c>
      <c r="E12" s="2">
        <f>SUM(F12:G12)</f>
        <v>6193</v>
      </c>
      <c r="F12" s="2">
        <v>2648</v>
      </c>
      <c r="G12" s="2">
        <v>3545</v>
      </c>
      <c r="H12" s="2">
        <v>163</v>
      </c>
      <c r="I12" s="2">
        <v>175</v>
      </c>
      <c r="J12" s="2">
        <v>205</v>
      </c>
      <c r="K12" s="2">
        <v>224</v>
      </c>
      <c r="L12" s="2">
        <v>266</v>
      </c>
      <c r="M12" s="2">
        <v>280</v>
      </c>
      <c r="N12" s="2">
        <v>257</v>
      </c>
      <c r="O12" s="2">
        <v>272</v>
      </c>
      <c r="P12" s="2">
        <v>311</v>
      </c>
      <c r="Q12" s="2">
        <v>383</v>
      </c>
      <c r="R12" s="2">
        <v>539</v>
      </c>
      <c r="S12" s="2">
        <v>587</v>
      </c>
      <c r="T12" s="2">
        <v>556</v>
      </c>
      <c r="U12" s="2">
        <v>573</v>
      </c>
      <c r="V12" s="2">
        <v>488</v>
      </c>
      <c r="W12" s="2">
        <v>434</v>
      </c>
      <c r="X12" s="2">
        <v>280</v>
      </c>
      <c r="Y12" s="2">
        <v>197</v>
      </c>
      <c r="Z12" s="2">
        <v>3</v>
      </c>
    </row>
    <row r="13" spans="1:26" s="29" customFormat="1" ht="22.5" customHeight="1">
      <c r="A13" s="427"/>
      <c r="B13" s="427"/>
      <c r="C13" s="428"/>
      <c r="D13" s="2"/>
      <c r="E13" s="52">
        <f>(E12/D12)*-1</f>
        <v>-2.3177395209580838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427" t="s">
        <v>427</v>
      </c>
      <c r="B14" s="427"/>
      <c r="C14" s="428"/>
      <c r="D14" s="2">
        <v>2956</v>
      </c>
      <c r="E14" s="2">
        <f>SUM(F14:G14)</f>
        <v>7686</v>
      </c>
      <c r="F14" s="2">
        <v>3396</v>
      </c>
      <c r="G14" s="2">
        <v>4290</v>
      </c>
      <c r="H14" s="2">
        <v>248</v>
      </c>
      <c r="I14" s="2">
        <v>268</v>
      </c>
      <c r="J14" s="2">
        <v>357</v>
      </c>
      <c r="K14" s="2">
        <v>378</v>
      </c>
      <c r="L14" s="2">
        <v>398</v>
      </c>
      <c r="M14" s="2">
        <v>428</v>
      </c>
      <c r="N14" s="2">
        <v>359</v>
      </c>
      <c r="O14" s="2">
        <v>336</v>
      </c>
      <c r="P14" s="2">
        <v>397</v>
      </c>
      <c r="Q14" s="2">
        <v>503</v>
      </c>
      <c r="R14" s="2">
        <v>766</v>
      </c>
      <c r="S14" s="2">
        <v>649</v>
      </c>
      <c r="T14" s="2">
        <v>611</v>
      </c>
      <c r="U14" s="2">
        <v>559</v>
      </c>
      <c r="V14" s="2">
        <v>483</v>
      </c>
      <c r="W14" s="2">
        <v>385</v>
      </c>
      <c r="X14" s="2">
        <v>286</v>
      </c>
      <c r="Y14" s="2">
        <v>273</v>
      </c>
      <c r="Z14" s="39">
        <v>2</v>
      </c>
    </row>
    <row r="15" spans="1:26" s="29" customFormat="1" ht="22.5" customHeight="1">
      <c r="A15" s="427"/>
      <c r="B15" s="427"/>
      <c r="C15" s="428"/>
      <c r="D15" s="2"/>
      <c r="E15" s="52">
        <f>(E14/D14)*-1</f>
        <v>-2.6001353179972937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9" customFormat="1" ht="22.5" customHeight="1">
      <c r="A16" s="427" t="s">
        <v>354</v>
      </c>
      <c r="B16" s="427"/>
      <c r="C16" s="428"/>
      <c r="D16" s="2">
        <v>3268</v>
      </c>
      <c r="E16" s="2">
        <f>SUM(F16:G16)</f>
        <v>6954</v>
      </c>
      <c r="F16" s="2">
        <v>2929</v>
      </c>
      <c r="G16" s="2">
        <v>4025</v>
      </c>
      <c r="H16" s="2">
        <v>280</v>
      </c>
      <c r="I16" s="2">
        <v>290</v>
      </c>
      <c r="J16" s="2">
        <v>294</v>
      </c>
      <c r="K16" s="2">
        <v>316</v>
      </c>
      <c r="L16" s="2">
        <v>392</v>
      </c>
      <c r="M16" s="2">
        <v>384</v>
      </c>
      <c r="N16" s="2">
        <v>417</v>
      </c>
      <c r="O16" s="2">
        <v>414</v>
      </c>
      <c r="P16" s="2">
        <v>369</v>
      </c>
      <c r="Q16" s="2">
        <v>421</v>
      </c>
      <c r="R16" s="2">
        <v>641</v>
      </c>
      <c r="S16" s="2">
        <v>491</v>
      </c>
      <c r="T16" s="2">
        <v>473</v>
      </c>
      <c r="U16" s="2">
        <v>495</v>
      </c>
      <c r="V16" s="2">
        <v>465</v>
      </c>
      <c r="W16" s="2">
        <v>375</v>
      </c>
      <c r="X16" s="2">
        <v>225</v>
      </c>
      <c r="Y16" s="2">
        <v>204</v>
      </c>
      <c r="Z16" s="2">
        <v>8</v>
      </c>
    </row>
    <row r="17" spans="1:26" s="29" customFormat="1" ht="22.5" customHeight="1">
      <c r="A17" s="427"/>
      <c r="B17" s="427"/>
      <c r="C17" s="428"/>
      <c r="D17" s="2"/>
      <c r="E17" s="52">
        <f>(E16/D16)*-1</f>
        <v>-2.127906976744186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>
      <c r="A18" s="427" t="s">
        <v>355</v>
      </c>
      <c r="B18" s="427"/>
      <c r="C18" s="428"/>
      <c r="D18" s="2">
        <v>2424</v>
      </c>
      <c r="E18" s="2">
        <f>SUM(F18:G18)</f>
        <v>4704</v>
      </c>
      <c r="F18" s="2">
        <v>1902</v>
      </c>
      <c r="G18" s="2">
        <v>2802</v>
      </c>
      <c r="H18" s="2">
        <v>152</v>
      </c>
      <c r="I18" s="2">
        <v>147</v>
      </c>
      <c r="J18" s="2">
        <v>151</v>
      </c>
      <c r="K18" s="2">
        <v>231</v>
      </c>
      <c r="L18" s="2">
        <v>291</v>
      </c>
      <c r="M18" s="2">
        <v>291</v>
      </c>
      <c r="N18" s="2">
        <v>276</v>
      </c>
      <c r="O18" s="2">
        <v>233</v>
      </c>
      <c r="P18" s="2">
        <v>231</v>
      </c>
      <c r="Q18" s="2">
        <v>291</v>
      </c>
      <c r="R18" s="2">
        <v>383</v>
      </c>
      <c r="S18" s="2">
        <v>366</v>
      </c>
      <c r="T18" s="2">
        <v>359</v>
      </c>
      <c r="U18" s="2">
        <v>401</v>
      </c>
      <c r="V18" s="2">
        <v>349</v>
      </c>
      <c r="W18" s="2">
        <v>269</v>
      </c>
      <c r="X18" s="2">
        <v>165</v>
      </c>
      <c r="Y18" s="2">
        <v>115</v>
      </c>
      <c r="Z18" s="39">
        <v>3</v>
      </c>
    </row>
    <row r="19" spans="1:26" s="29" customFormat="1" ht="22.5" customHeight="1">
      <c r="A19" s="427"/>
      <c r="B19" s="427"/>
      <c r="C19" s="428"/>
      <c r="D19" s="2"/>
      <c r="E19" s="52">
        <f>(E18/D18)*-1</f>
        <v>-1.9405940594059405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>
      <c r="A20" s="427" t="s">
        <v>356</v>
      </c>
      <c r="B20" s="427"/>
      <c r="C20" s="428"/>
      <c r="D20" s="2">
        <v>2984</v>
      </c>
      <c r="E20" s="2">
        <f>SUM(F20:G20)</f>
        <v>5893</v>
      </c>
      <c r="F20" s="2">
        <v>2395</v>
      </c>
      <c r="G20" s="2">
        <v>3498</v>
      </c>
      <c r="H20" s="2">
        <v>177</v>
      </c>
      <c r="I20" s="2">
        <v>196</v>
      </c>
      <c r="J20" s="2">
        <v>179</v>
      </c>
      <c r="K20" s="2">
        <v>252</v>
      </c>
      <c r="L20" s="2">
        <v>318</v>
      </c>
      <c r="M20" s="2">
        <v>380</v>
      </c>
      <c r="N20" s="2">
        <v>326</v>
      </c>
      <c r="O20" s="2">
        <v>322</v>
      </c>
      <c r="P20" s="2">
        <v>277</v>
      </c>
      <c r="Q20" s="2">
        <v>371</v>
      </c>
      <c r="R20" s="2">
        <v>559</v>
      </c>
      <c r="S20" s="2">
        <v>473</v>
      </c>
      <c r="T20" s="2">
        <v>465</v>
      </c>
      <c r="U20" s="2">
        <v>461</v>
      </c>
      <c r="V20" s="2">
        <v>402</v>
      </c>
      <c r="W20" s="2">
        <v>369</v>
      </c>
      <c r="X20" s="2">
        <v>222</v>
      </c>
      <c r="Y20" s="2">
        <v>137</v>
      </c>
      <c r="Z20" s="39">
        <v>7</v>
      </c>
    </row>
    <row r="21" spans="1:26" s="29" customFormat="1" ht="22.5" customHeight="1">
      <c r="A21" s="427"/>
      <c r="B21" s="427"/>
      <c r="C21" s="428"/>
      <c r="D21" s="2"/>
      <c r="E21" s="52">
        <f>(E20/D20)*-1</f>
        <v>-1.9748659517426272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427" t="s">
        <v>428</v>
      </c>
      <c r="B22" s="427"/>
      <c r="C22" s="428"/>
      <c r="D22" s="2">
        <v>3676</v>
      </c>
      <c r="E22" s="2">
        <f>SUM(F22:G22)</f>
        <v>8843</v>
      </c>
      <c r="F22" s="2">
        <v>4010</v>
      </c>
      <c r="G22" s="2">
        <v>4833</v>
      </c>
      <c r="H22" s="2">
        <v>500</v>
      </c>
      <c r="I22" s="2">
        <v>478</v>
      </c>
      <c r="J22" s="2">
        <v>473</v>
      </c>
      <c r="K22" s="2">
        <v>458</v>
      </c>
      <c r="L22" s="2">
        <v>453</v>
      </c>
      <c r="M22" s="2">
        <v>622</v>
      </c>
      <c r="N22" s="2">
        <v>654</v>
      </c>
      <c r="O22" s="2">
        <v>632</v>
      </c>
      <c r="P22" s="2">
        <v>602</v>
      </c>
      <c r="Q22" s="2">
        <v>590</v>
      </c>
      <c r="R22" s="2">
        <v>698</v>
      </c>
      <c r="S22" s="2">
        <v>610</v>
      </c>
      <c r="T22" s="2">
        <v>527</v>
      </c>
      <c r="U22" s="2">
        <v>510</v>
      </c>
      <c r="V22" s="2">
        <v>441</v>
      </c>
      <c r="W22" s="2">
        <v>318</v>
      </c>
      <c r="X22" s="2">
        <v>152</v>
      </c>
      <c r="Y22" s="2">
        <v>113</v>
      </c>
      <c r="Z22" s="39">
        <v>12</v>
      </c>
    </row>
    <row r="23" spans="1:26" s="29" customFormat="1" ht="22.5" customHeight="1">
      <c r="A23" s="427"/>
      <c r="B23" s="427"/>
      <c r="C23" s="428"/>
      <c r="D23" s="2"/>
      <c r="E23" s="52">
        <f>(E22/D22)*-1</f>
        <v>-2.4056039173014145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9" customFormat="1" ht="22.5" customHeight="1">
      <c r="A24" s="427" t="s">
        <v>357</v>
      </c>
      <c r="B24" s="427"/>
      <c r="C24" s="428"/>
      <c r="D24" s="2">
        <v>4164</v>
      </c>
      <c r="E24" s="2">
        <f>SUM(F24:G24)</f>
        <v>11598</v>
      </c>
      <c r="F24" s="2">
        <v>5497</v>
      </c>
      <c r="G24" s="2">
        <v>6101</v>
      </c>
      <c r="H24" s="2">
        <v>491</v>
      </c>
      <c r="I24" s="2">
        <v>546</v>
      </c>
      <c r="J24" s="2">
        <v>685</v>
      </c>
      <c r="K24" s="2">
        <v>722</v>
      </c>
      <c r="L24" s="2">
        <v>734</v>
      </c>
      <c r="M24" s="2">
        <v>819</v>
      </c>
      <c r="N24" s="2">
        <v>700</v>
      </c>
      <c r="O24" s="2">
        <v>624</v>
      </c>
      <c r="P24" s="2">
        <v>715</v>
      </c>
      <c r="Q24" s="2">
        <v>800</v>
      </c>
      <c r="R24" s="2">
        <v>938</v>
      </c>
      <c r="S24" s="2">
        <v>759</v>
      </c>
      <c r="T24" s="2">
        <v>753</v>
      </c>
      <c r="U24" s="2">
        <v>765</v>
      </c>
      <c r="V24" s="2">
        <v>619</v>
      </c>
      <c r="W24" s="2">
        <v>445</v>
      </c>
      <c r="X24" s="2">
        <v>266</v>
      </c>
      <c r="Y24" s="2">
        <v>203</v>
      </c>
      <c r="Z24" s="2">
        <v>14</v>
      </c>
    </row>
    <row r="25" spans="1:26" s="29" customFormat="1" ht="22.5" customHeight="1">
      <c r="A25" s="427"/>
      <c r="B25" s="427"/>
      <c r="C25" s="428"/>
      <c r="D25" s="2"/>
      <c r="E25" s="52">
        <f>(E24/D24)*-1</f>
        <v>-2.7853025936599423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427" t="s">
        <v>429</v>
      </c>
      <c r="B26" s="427"/>
      <c r="C26" s="428"/>
      <c r="D26" s="2">
        <v>2346</v>
      </c>
      <c r="E26" s="2">
        <f>SUM(F26:G26)</f>
        <v>6003</v>
      </c>
      <c r="F26" s="2">
        <v>2815</v>
      </c>
      <c r="G26" s="2">
        <v>3188</v>
      </c>
      <c r="H26" s="2">
        <v>286</v>
      </c>
      <c r="I26" s="2">
        <v>249</v>
      </c>
      <c r="J26" s="2">
        <v>283</v>
      </c>
      <c r="K26" s="2">
        <v>291</v>
      </c>
      <c r="L26" s="2">
        <v>339</v>
      </c>
      <c r="M26" s="2">
        <v>452</v>
      </c>
      <c r="N26" s="2">
        <v>375</v>
      </c>
      <c r="O26" s="2">
        <v>293</v>
      </c>
      <c r="P26" s="2">
        <v>339</v>
      </c>
      <c r="Q26" s="2">
        <v>381</v>
      </c>
      <c r="R26" s="2">
        <v>558</v>
      </c>
      <c r="S26" s="2">
        <v>507</v>
      </c>
      <c r="T26" s="2">
        <v>458</v>
      </c>
      <c r="U26" s="2">
        <v>445</v>
      </c>
      <c r="V26" s="2">
        <v>322</v>
      </c>
      <c r="W26" s="2">
        <v>221</v>
      </c>
      <c r="X26" s="2">
        <v>95</v>
      </c>
      <c r="Y26" s="2">
        <v>107</v>
      </c>
      <c r="Z26" s="39">
        <v>2</v>
      </c>
    </row>
    <row r="27" spans="1:26" s="29" customFormat="1" ht="22.5" customHeight="1">
      <c r="A27" s="427"/>
      <c r="B27" s="427"/>
      <c r="C27" s="428"/>
      <c r="D27" s="2"/>
      <c r="E27" s="52">
        <f>(E26/D26)*-1</f>
        <v>-2.5588235294117645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29" customFormat="1" ht="22.5" customHeight="1">
      <c r="A28" s="427" t="s">
        <v>358</v>
      </c>
      <c r="B28" s="427"/>
      <c r="C28" s="428"/>
      <c r="D28" s="2">
        <v>2831</v>
      </c>
      <c r="E28" s="2">
        <f>SUM(F28:G28)</f>
        <v>8010</v>
      </c>
      <c r="F28" s="2">
        <v>3700</v>
      </c>
      <c r="G28" s="2">
        <v>4310</v>
      </c>
      <c r="H28" s="2">
        <v>406</v>
      </c>
      <c r="I28" s="2">
        <v>422</v>
      </c>
      <c r="J28" s="2">
        <v>454</v>
      </c>
      <c r="K28" s="2">
        <v>467</v>
      </c>
      <c r="L28" s="2">
        <v>470</v>
      </c>
      <c r="M28" s="2">
        <v>548</v>
      </c>
      <c r="N28" s="2">
        <v>426</v>
      </c>
      <c r="O28" s="2">
        <v>415</v>
      </c>
      <c r="P28" s="2">
        <v>515</v>
      </c>
      <c r="Q28" s="2">
        <v>593</v>
      </c>
      <c r="R28" s="2">
        <v>794</v>
      </c>
      <c r="S28" s="2">
        <v>622</v>
      </c>
      <c r="T28" s="2">
        <v>518</v>
      </c>
      <c r="U28" s="2">
        <v>445</v>
      </c>
      <c r="V28" s="2">
        <v>354</v>
      </c>
      <c r="W28" s="2">
        <v>270</v>
      </c>
      <c r="X28" s="2">
        <v>150</v>
      </c>
      <c r="Y28" s="2">
        <v>116</v>
      </c>
      <c r="Z28" s="2">
        <v>25</v>
      </c>
    </row>
    <row r="29" spans="1:26" s="29" customFormat="1" ht="22.5" customHeight="1">
      <c r="A29" s="427"/>
      <c r="B29" s="427"/>
      <c r="C29" s="428"/>
      <c r="D29" s="2"/>
      <c r="E29" s="52">
        <f>(E28/D28)*-1</f>
        <v>-2.829388908512893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29" customFormat="1" ht="22.5" customHeight="1">
      <c r="A30" s="427" t="s">
        <v>350</v>
      </c>
      <c r="B30" s="427"/>
      <c r="C30" s="428"/>
      <c r="D30" s="2">
        <v>4131</v>
      </c>
      <c r="E30" s="2">
        <f>SUM(F30:G30)</f>
        <v>9725</v>
      </c>
      <c r="F30" s="2">
        <v>4592</v>
      </c>
      <c r="G30" s="2">
        <v>5133</v>
      </c>
      <c r="H30" s="2">
        <v>687</v>
      </c>
      <c r="I30" s="2">
        <v>586</v>
      </c>
      <c r="J30" s="2">
        <v>520</v>
      </c>
      <c r="K30" s="2">
        <v>493</v>
      </c>
      <c r="L30" s="2">
        <v>566</v>
      </c>
      <c r="M30" s="2">
        <v>927</v>
      </c>
      <c r="N30" s="2">
        <v>907</v>
      </c>
      <c r="O30" s="2">
        <v>810</v>
      </c>
      <c r="P30" s="2">
        <v>649</v>
      </c>
      <c r="Q30" s="2">
        <v>645</v>
      </c>
      <c r="R30" s="2">
        <v>706</v>
      </c>
      <c r="S30" s="2">
        <v>535</v>
      </c>
      <c r="T30" s="2">
        <v>486</v>
      </c>
      <c r="U30" s="2">
        <v>401</v>
      </c>
      <c r="V30" s="2">
        <v>329</v>
      </c>
      <c r="W30" s="2">
        <v>251</v>
      </c>
      <c r="X30" s="2">
        <v>149</v>
      </c>
      <c r="Y30" s="2">
        <v>75</v>
      </c>
      <c r="Z30" s="2">
        <v>3</v>
      </c>
    </row>
    <row r="31" spans="1:26" s="29" customFormat="1" ht="22.5" customHeight="1">
      <c r="A31" s="427"/>
      <c r="B31" s="427"/>
      <c r="C31" s="428"/>
      <c r="D31" s="2"/>
      <c r="E31" s="52">
        <f>(E30/D30)*-1</f>
        <v>-2.354151537158073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427" t="s">
        <v>359</v>
      </c>
      <c r="B32" s="427"/>
      <c r="C32" s="428"/>
      <c r="D32" s="2">
        <v>4709</v>
      </c>
      <c r="E32" s="2">
        <f>SUM(F32:G32)</f>
        <v>11919</v>
      </c>
      <c r="F32" s="2">
        <v>5373</v>
      </c>
      <c r="G32" s="2">
        <v>6546</v>
      </c>
      <c r="H32" s="2">
        <v>459</v>
      </c>
      <c r="I32" s="2">
        <v>462</v>
      </c>
      <c r="J32" s="2">
        <v>537</v>
      </c>
      <c r="K32" s="2">
        <v>625</v>
      </c>
      <c r="L32" s="2">
        <v>601</v>
      </c>
      <c r="M32" s="2">
        <v>748</v>
      </c>
      <c r="N32" s="2">
        <v>609</v>
      </c>
      <c r="O32" s="2">
        <v>566</v>
      </c>
      <c r="P32" s="2">
        <v>630</v>
      </c>
      <c r="Q32" s="2">
        <v>827</v>
      </c>
      <c r="R32" s="2">
        <v>1063</v>
      </c>
      <c r="S32" s="2">
        <v>1004</v>
      </c>
      <c r="T32" s="2">
        <v>828</v>
      </c>
      <c r="U32" s="2">
        <v>899</v>
      </c>
      <c r="V32" s="2">
        <v>761</v>
      </c>
      <c r="W32" s="2">
        <v>590</v>
      </c>
      <c r="X32" s="2">
        <v>340</v>
      </c>
      <c r="Y32" s="2">
        <v>360</v>
      </c>
      <c r="Z32" s="39">
        <v>10</v>
      </c>
    </row>
    <row r="33" spans="1:26" s="29" customFormat="1" ht="22.5" customHeight="1">
      <c r="A33" s="427"/>
      <c r="B33" s="427"/>
      <c r="C33" s="428"/>
      <c r="D33" s="2"/>
      <c r="E33" s="52">
        <f>(E32/D32)*-1</f>
        <v>-2.531110639201529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427" t="s">
        <v>430</v>
      </c>
      <c r="B34" s="427"/>
      <c r="C34" s="428"/>
      <c r="D34" s="2">
        <v>3295</v>
      </c>
      <c r="E34" s="2">
        <f>SUM(F34:G34)</f>
        <v>6758</v>
      </c>
      <c r="F34" s="2">
        <v>3209</v>
      </c>
      <c r="G34" s="2">
        <v>3549</v>
      </c>
      <c r="H34" s="2">
        <v>197</v>
      </c>
      <c r="I34" s="2">
        <v>264</v>
      </c>
      <c r="J34" s="2">
        <v>282</v>
      </c>
      <c r="K34" s="2">
        <v>583</v>
      </c>
      <c r="L34" s="2">
        <v>947</v>
      </c>
      <c r="M34" s="2">
        <v>422</v>
      </c>
      <c r="N34" s="2">
        <v>288</v>
      </c>
      <c r="O34" s="2">
        <v>334</v>
      </c>
      <c r="P34" s="2">
        <v>336</v>
      </c>
      <c r="Q34" s="2">
        <v>405</v>
      </c>
      <c r="R34" s="2">
        <v>516</v>
      </c>
      <c r="S34" s="2">
        <v>464</v>
      </c>
      <c r="T34" s="2">
        <v>417</v>
      </c>
      <c r="U34" s="2">
        <v>415</v>
      </c>
      <c r="V34" s="2">
        <v>351</v>
      </c>
      <c r="W34" s="2">
        <v>252</v>
      </c>
      <c r="X34" s="2">
        <v>143</v>
      </c>
      <c r="Y34" s="2">
        <v>97</v>
      </c>
      <c r="Z34" s="39">
        <v>45</v>
      </c>
    </row>
    <row r="35" spans="1:26" s="29" customFormat="1" ht="22.5" customHeight="1">
      <c r="A35" s="427"/>
      <c r="B35" s="427"/>
      <c r="C35" s="428"/>
      <c r="D35" s="2"/>
      <c r="E35" s="52">
        <f>(E34/D34)*-1</f>
        <v>-2.050986342943854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>
      <c r="A36" s="427" t="s">
        <v>360</v>
      </c>
      <c r="B36" s="427"/>
      <c r="C36" s="428"/>
      <c r="D36" s="2">
        <v>4065</v>
      </c>
      <c r="E36" s="2">
        <f>SUM(F36:G36)</f>
        <v>9206</v>
      </c>
      <c r="F36" s="2">
        <v>4205</v>
      </c>
      <c r="G36" s="2">
        <v>5001</v>
      </c>
      <c r="H36" s="2">
        <v>306</v>
      </c>
      <c r="I36" s="2">
        <v>335</v>
      </c>
      <c r="J36" s="2">
        <v>423</v>
      </c>
      <c r="K36" s="2">
        <v>628</v>
      </c>
      <c r="L36" s="2">
        <v>856</v>
      </c>
      <c r="M36" s="2">
        <v>518</v>
      </c>
      <c r="N36" s="2">
        <v>414</v>
      </c>
      <c r="O36" s="2">
        <v>503</v>
      </c>
      <c r="P36" s="2">
        <v>447</v>
      </c>
      <c r="Q36" s="2">
        <v>573</v>
      </c>
      <c r="R36" s="2">
        <v>707</v>
      </c>
      <c r="S36" s="2">
        <v>625</v>
      </c>
      <c r="T36" s="2">
        <v>607</v>
      </c>
      <c r="U36" s="2">
        <v>663</v>
      </c>
      <c r="V36" s="2">
        <v>574</v>
      </c>
      <c r="W36" s="2">
        <v>457</v>
      </c>
      <c r="X36" s="2">
        <v>270</v>
      </c>
      <c r="Y36" s="2">
        <v>283</v>
      </c>
      <c r="Z36" s="39">
        <v>17</v>
      </c>
    </row>
    <row r="37" spans="1:26" s="29" customFormat="1" ht="22.5" customHeight="1">
      <c r="A37" s="427"/>
      <c r="B37" s="427"/>
      <c r="C37" s="428"/>
      <c r="D37" s="2"/>
      <c r="E37" s="52">
        <f>(E36/D36)*-1</f>
        <v>-2.26469864698647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427" t="s">
        <v>361</v>
      </c>
      <c r="B38" s="427"/>
      <c r="C38" s="428"/>
      <c r="D38" s="2">
        <v>4605</v>
      </c>
      <c r="E38" s="2">
        <f>SUM(F38:G38)</f>
        <v>12318</v>
      </c>
      <c r="F38" s="2">
        <v>5677</v>
      </c>
      <c r="G38" s="2">
        <v>6641</v>
      </c>
      <c r="H38" s="2">
        <v>368</v>
      </c>
      <c r="I38" s="2">
        <v>503</v>
      </c>
      <c r="J38" s="2">
        <v>614</v>
      </c>
      <c r="K38" s="2">
        <v>1153</v>
      </c>
      <c r="L38" s="2">
        <v>946</v>
      </c>
      <c r="M38" s="2">
        <v>741</v>
      </c>
      <c r="N38" s="2">
        <v>596</v>
      </c>
      <c r="O38" s="2">
        <v>720</v>
      </c>
      <c r="P38" s="2">
        <v>782</v>
      </c>
      <c r="Q38" s="2">
        <v>811</v>
      </c>
      <c r="R38" s="2">
        <v>1005</v>
      </c>
      <c r="S38" s="2">
        <v>825</v>
      </c>
      <c r="T38" s="2">
        <v>739</v>
      </c>
      <c r="U38" s="2">
        <v>844</v>
      </c>
      <c r="V38" s="2">
        <v>694</v>
      </c>
      <c r="W38" s="2">
        <v>477</v>
      </c>
      <c r="X38" s="2">
        <v>260</v>
      </c>
      <c r="Y38" s="2">
        <v>227</v>
      </c>
      <c r="Z38" s="39">
        <v>13</v>
      </c>
    </row>
    <row r="39" spans="1:26" s="29" customFormat="1" ht="22.5" customHeight="1">
      <c r="A39" s="427"/>
      <c r="B39" s="427"/>
      <c r="C39" s="428"/>
      <c r="D39" s="2"/>
      <c r="E39" s="52">
        <f>(E38/D38)*-1</f>
        <v>-2.6749185667752444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427" t="s">
        <v>362</v>
      </c>
      <c r="B40" s="427"/>
      <c r="C40" s="428"/>
      <c r="D40" s="2">
        <v>188</v>
      </c>
      <c r="E40" s="2">
        <f>SUM(F40:G40)</f>
        <v>481</v>
      </c>
      <c r="F40" s="2">
        <v>240</v>
      </c>
      <c r="G40" s="2">
        <v>241</v>
      </c>
      <c r="H40" s="2">
        <v>12</v>
      </c>
      <c r="I40" s="2">
        <v>10</v>
      </c>
      <c r="J40" s="2">
        <v>19</v>
      </c>
      <c r="K40" s="2">
        <v>26</v>
      </c>
      <c r="L40" s="2">
        <v>27</v>
      </c>
      <c r="M40" s="2">
        <v>23</v>
      </c>
      <c r="N40" s="2">
        <v>26</v>
      </c>
      <c r="O40" s="2">
        <v>17</v>
      </c>
      <c r="P40" s="2">
        <v>24</v>
      </c>
      <c r="Q40" s="2">
        <v>35</v>
      </c>
      <c r="R40" s="2">
        <v>26</v>
      </c>
      <c r="S40" s="2">
        <v>37</v>
      </c>
      <c r="T40" s="2">
        <v>31</v>
      </c>
      <c r="U40" s="2">
        <v>49</v>
      </c>
      <c r="V40" s="2">
        <v>55</v>
      </c>
      <c r="W40" s="2">
        <v>35</v>
      </c>
      <c r="X40" s="2">
        <v>18</v>
      </c>
      <c r="Y40" s="2">
        <v>11</v>
      </c>
      <c r="Z40" s="39" t="s">
        <v>370</v>
      </c>
    </row>
    <row r="41" spans="1:26" s="29" customFormat="1" ht="22.5" customHeight="1" thickBot="1">
      <c r="A41" s="427"/>
      <c r="B41" s="427"/>
      <c r="C41" s="428"/>
      <c r="D41" s="2"/>
      <c r="E41" s="52">
        <f>(E40/D40)*-1</f>
        <v>-2.5585106382978724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29" customFormat="1" ht="23.25" customHeight="1">
      <c r="A42" s="44"/>
      <c r="B42" s="347" t="s">
        <v>371</v>
      </c>
      <c r="C42" s="347"/>
      <c r="D42" s="347"/>
      <c r="E42" s="347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8:25" s="29" customFormat="1" ht="18" customHeight="1">
      <c r="H43" s="431">
        <f>SUM(H5:J5)</f>
        <v>16203</v>
      </c>
      <c r="I43" s="431"/>
      <c r="J43" s="431"/>
      <c r="K43" s="432">
        <f>SUM(K5:T5)</f>
        <v>81589</v>
      </c>
      <c r="L43" s="432"/>
      <c r="M43" s="432"/>
      <c r="N43" s="432"/>
      <c r="O43" s="432"/>
      <c r="P43" s="432"/>
      <c r="Q43" s="432"/>
      <c r="R43" s="432"/>
      <c r="S43" s="432"/>
      <c r="T43" s="432"/>
      <c r="U43" s="431">
        <f>SUM(U5:Y5)</f>
        <v>28566</v>
      </c>
      <c r="V43" s="431"/>
      <c r="W43" s="431"/>
      <c r="X43" s="431"/>
      <c r="Y43" s="435"/>
    </row>
    <row r="44" spans="8:25" s="29" customFormat="1" ht="18" customHeight="1">
      <c r="H44" s="434" t="s">
        <v>431</v>
      </c>
      <c r="I44" s="434"/>
      <c r="J44" s="434"/>
      <c r="K44" s="433" t="s">
        <v>432</v>
      </c>
      <c r="L44" s="433"/>
      <c r="M44" s="433"/>
      <c r="N44" s="433"/>
      <c r="O44" s="433"/>
      <c r="P44" s="433"/>
      <c r="Q44" s="433"/>
      <c r="R44" s="433"/>
      <c r="S44" s="433"/>
      <c r="T44" s="433"/>
      <c r="U44" s="434" t="s">
        <v>372</v>
      </c>
      <c r="V44" s="434"/>
      <c r="W44" s="434"/>
      <c r="X44" s="434"/>
      <c r="Y44" s="435"/>
    </row>
    <row r="45" spans="1:26" ht="19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430" t="s">
        <v>736</v>
      </c>
      <c r="X45" s="234"/>
      <c r="Y45" s="234"/>
      <c r="Z45" s="234"/>
    </row>
    <row r="46" spans="25:26" ht="19.5" customHeight="1">
      <c r="Y46" s="304" t="s">
        <v>373</v>
      </c>
      <c r="Z46" s="305"/>
    </row>
  </sheetData>
  <sheetProtection sheet="1" objects="1" scenarios="1"/>
  <mergeCells count="54">
    <mergeCell ref="W45:Z45"/>
    <mergeCell ref="Y46:Z46"/>
    <mergeCell ref="Y2:Z2"/>
    <mergeCell ref="H43:J43"/>
    <mergeCell ref="K43:T43"/>
    <mergeCell ref="K44:T44"/>
    <mergeCell ref="H44:J44"/>
    <mergeCell ref="N3:Z3"/>
    <mergeCell ref="U43:Y43"/>
    <mergeCell ref="U44:Y44"/>
    <mergeCell ref="A40:C40"/>
    <mergeCell ref="A41:C41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5:C25"/>
    <mergeCell ref="A26:C26"/>
    <mergeCell ref="A27:C27"/>
    <mergeCell ref="A24:C24"/>
    <mergeCell ref="D3:D4"/>
    <mergeCell ref="E3:G3"/>
    <mergeCell ref="H3:M3"/>
    <mergeCell ref="A20:C20"/>
    <mergeCell ref="A10:C10"/>
    <mergeCell ref="A11:C11"/>
    <mergeCell ref="A12:C12"/>
    <mergeCell ref="A13:C13"/>
    <mergeCell ref="A9:C9"/>
    <mergeCell ref="A14:C14"/>
    <mergeCell ref="A15:C15"/>
    <mergeCell ref="A22:C22"/>
    <mergeCell ref="A16:C16"/>
    <mergeCell ref="A17:C17"/>
    <mergeCell ref="A18:C18"/>
    <mergeCell ref="A19:C19"/>
    <mergeCell ref="A1:M1"/>
    <mergeCell ref="N1:Z1"/>
    <mergeCell ref="B42:E42"/>
    <mergeCell ref="A3:C4"/>
    <mergeCell ref="A5:C5"/>
    <mergeCell ref="A6:C6"/>
    <mergeCell ref="A7:C7"/>
    <mergeCell ref="A8:C8"/>
    <mergeCell ref="A23:C23"/>
    <mergeCell ref="A21:C2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SheetLayoutView="75" workbookViewId="0" topLeftCell="E1">
      <selection activeCell="A1" sqref="A1:I1"/>
    </sheetView>
  </sheetViews>
  <sheetFormatPr defaultColWidth="9.00390625" defaultRowHeight="20.25" customHeight="1"/>
  <cols>
    <col min="1" max="1" width="17.625" style="30" customWidth="1"/>
    <col min="2" max="17" width="10.625" style="30" customWidth="1"/>
    <col min="18" max="18" width="17.625" style="30" customWidth="1"/>
    <col min="19" max="16384" width="10.625" style="30" customWidth="1"/>
  </cols>
  <sheetData>
    <row r="1" spans="1:18" s="29" customFormat="1" ht="20.25" customHeight="1">
      <c r="A1" s="436" t="s">
        <v>380</v>
      </c>
      <c r="B1" s="437"/>
      <c r="C1" s="437"/>
      <c r="D1" s="437"/>
      <c r="E1" s="437"/>
      <c r="F1" s="437"/>
      <c r="G1" s="437"/>
      <c r="H1" s="437"/>
      <c r="I1" s="437"/>
      <c r="J1" s="438" t="s">
        <v>381</v>
      </c>
      <c r="K1" s="439"/>
      <c r="L1" s="439"/>
      <c r="M1" s="439"/>
      <c r="N1" s="439"/>
      <c r="O1" s="439"/>
      <c r="P1" s="439"/>
      <c r="Q1" s="439"/>
      <c r="R1" s="439"/>
    </row>
    <row r="2" spans="1:18" ht="20.2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6"/>
      <c r="Q2" s="27"/>
      <c r="R2" s="26" t="s">
        <v>183</v>
      </c>
    </row>
    <row r="3" spans="1:18" ht="20.25" customHeight="1">
      <c r="A3" s="345" t="s">
        <v>382</v>
      </c>
      <c r="B3" s="231" t="s">
        <v>383</v>
      </c>
      <c r="C3" s="231"/>
      <c r="D3" s="231"/>
      <c r="E3" s="231"/>
      <c r="F3" s="231"/>
      <c r="G3" s="231"/>
      <c r="H3" s="231"/>
      <c r="I3" s="228"/>
      <c r="J3" s="345" t="s">
        <v>384</v>
      </c>
      <c r="K3" s="231"/>
      <c r="L3" s="231"/>
      <c r="M3" s="231"/>
      <c r="N3" s="231"/>
      <c r="O3" s="231"/>
      <c r="P3" s="231"/>
      <c r="Q3" s="231" t="s">
        <v>385</v>
      </c>
      <c r="R3" s="228" t="s">
        <v>367</v>
      </c>
    </row>
    <row r="4" spans="1:18" ht="20.25" customHeight="1">
      <c r="A4" s="232"/>
      <c r="B4" s="229" t="s">
        <v>386</v>
      </c>
      <c r="C4" s="229" t="s">
        <v>387</v>
      </c>
      <c r="D4" s="229" t="s">
        <v>388</v>
      </c>
      <c r="E4" s="229" t="s">
        <v>389</v>
      </c>
      <c r="F4" s="229" t="s">
        <v>374</v>
      </c>
      <c r="G4" s="229" t="s">
        <v>390</v>
      </c>
      <c r="H4" s="229" t="s">
        <v>391</v>
      </c>
      <c r="I4" s="31" t="s">
        <v>392</v>
      </c>
      <c r="J4" s="232" t="s">
        <v>393</v>
      </c>
      <c r="K4" s="229" t="s">
        <v>394</v>
      </c>
      <c r="L4" s="229" t="s">
        <v>395</v>
      </c>
      <c r="M4" s="229" t="s">
        <v>396</v>
      </c>
      <c r="N4" s="229" t="s">
        <v>397</v>
      </c>
      <c r="O4" s="229" t="s">
        <v>398</v>
      </c>
      <c r="P4" s="229" t="s">
        <v>399</v>
      </c>
      <c r="Q4" s="229"/>
      <c r="R4" s="440"/>
    </row>
    <row r="5" spans="1:18" ht="20.25" customHeight="1">
      <c r="A5" s="232"/>
      <c r="B5" s="229"/>
      <c r="C5" s="229"/>
      <c r="D5" s="229"/>
      <c r="E5" s="229"/>
      <c r="F5" s="229"/>
      <c r="G5" s="229"/>
      <c r="H5" s="229"/>
      <c r="I5" s="32" t="s">
        <v>400</v>
      </c>
      <c r="J5" s="232"/>
      <c r="K5" s="229"/>
      <c r="L5" s="229"/>
      <c r="M5" s="229"/>
      <c r="N5" s="229"/>
      <c r="O5" s="229"/>
      <c r="P5" s="229"/>
      <c r="Q5" s="229"/>
      <c r="R5" s="440"/>
    </row>
    <row r="6" spans="1:18" s="25" customFormat="1" ht="20.25" customHeight="1">
      <c r="A6" s="33" t="s">
        <v>401</v>
      </c>
      <c r="B6" s="4">
        <f>SUM(C6:P6)</f>
        <v>58255</v>
      </c>
      <c r="C6" s="4">
        <f>SUM(C9:C42)</f>
        <v>808</v>
      </c>
      <c r="D6" s="4">
        <f>SUM(D9:D42)</f>
        <v>20</v>
      </c>
      <c r="E6" s="4">
        <f aca="true" t="shared" si="0" ref="E6:Q6">SUM(E9:E42)</f>
        <v>108</v>
      </c>
      <c r="F6" s="4">
        <f t="shared" si="0"/>
        <v>8</v>
      </c>
      <c r="G6" s="4">
        <f t="shared" si="0"/>
        <v>5173</v>
      </c>
      <c r="H6" s="4">
        <f t="shared" si="0"/>
        <v>4469</v>
      </c>
      <c r="I6" s="4">
        <f t="shared" si="0"/>
        <v>305</v>
      </c>
      <c r="J6" s="4">
        <f t="shared" si="0"/>
        <v>3290</v>
      </c>
      <c r="K6" s="4">
        <f t="shared" si="0"/>
        <v>15668</v>
      </c>
      <c r="L6" s="4">
        <f t="shared" si="0"/>
        <v>1670</v>
      </c>
      <c r="M6" s="4">
        <f t="shared" si="0"/>
        <v>680</v>
      </c>
      <c r="N6" s="4">
        <f t="shared" si="0"/>
        <v>22458</v>
      </c>
      <c r="O6" s="4">
        <f t="shared" si="0"/>
        <v>2923</v>
      </c>
      <c r="P6" s="4">
        <f t="shared" si="0"/>
        <v>675</v>
      </c>
      <c r="Q6" s="4">
        <f t="shared" si="0"/>
        <v>3592</v>
      </c>
      <c r="R6" s="34" t="s">
        <v>401</v>
      </c>
    </row>
    <row r="7" spans="1:18" s="29" customFormat="1" ht="20.25" customHeight="1">
      <c r="A7" s="3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6"/>
    </row>
    <row r="8" spans="1:18" s="29" customFormat="1" ht="20.25" customHeight="1">
      <c r="A8" s="3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6"/>
    </row>
    <row r="9" spans="1:18" s="29" customFormat="1" ht="20.25" customHeight="1">
      <c r="A9" s="38" t="s">
        <v>402</v>
      </c>
      <c r="B9" s="174">
        <v>2361</v>
      </c>
      <c r="C9" s="173">
        <v>6</v>
      </c>
      <c r="D9" s="179" t="s">
        <v>780</v>
      </c>
      <c r="E9" s="179" t="s">
        <v>780</v>
      </c>
      <c r="F9" s="179" t="s">
        <v>780</v>
      </c>
      <c r="G9" s="174">
        <v>175</v>
      </c>
      <c r="H9" s="174">
        <v>153</v>
      </c>
      <c r="I9" s="174">
        <v>6</v>
      </c>
      <c r="J9" s="174">
        <v>88</v>
      </c>
      <c r="K9" s="174">
        <v>795</v>
      </c>
      <c r="L9" s="174">
        <v>60</v>
      </c>
      <c r="M9" s="174">
        <v>34</v>
      </c>
      <c r="N9" s="174">
        <v>934</v>
      </c>
      <c r="O9" s="174">
        <v>76</v>
      </c>
      <c r="P9" s="174">
        <v>34</v>
      </c>
      <c r="Q9" s="175">
        <v>160</v>
      </c>
      <c r="R9" s="40" t="s">
        <v>402</v>
      </c>
    </row>
    <row r="10" spans="1:18" s="29" customFormat="1" ht="20.25" customHeight="1">
      <c r="A10" s="38"/>
      <c r="B10" s="175"/>
      <c r="C10" s="2"/>
      <c r="D10" s="2"/>
      <c r="E10" s="2"/>
      <c r="F10" s="2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40"/>
    </row>
    <row r="11" spans="1:18" s="29" customFormat="1" ht="20.25" customHeight="1">
      <c r="A11" s="38" t="s">
        <v>403</v>
      </c>
      <c r="B11" s="176">
        <v>4184</v>
      </c>
      <c r="C11" s="173">
        <v>17</v>
      </c>
      <c r="D11" s="179" t="s">
        <v>780</v>
      </c>
      <c r="E11" s="173">
        <v>6</v>
      </c>
      <c r="F11" s="173">
        <v>1</v>
      </c>
      <c r="G11" s="174">
        <v>382</v>
      </c>
      <c r="H11" s="174">
        <v>362</v>
      </c>
      <c r="I11" s="174">
        <v>29</v>
      </c>
      <c r="J11" s="174">
        <v>212</v>
      </c>
      <c r="K11" s="174">
        <v>1199</v>
      </c>
      <c r="L11" s="174">
        <v>140</v>
      </c>
      <c r="M11" s="174">
        <v>54</v>
      </c>
      <c r="N11" s="174">
        <v>1556</v>
      </c>
      <c r="O11" s="174">
        <v>161</v>
      </c>
      <c r="P11" s="174">
        <v>65</v>
      </c>
      <c r="Q11" s="175">
        <v>327</v>
      </c>
      <c r="R11" s="40" t="s">
        <v>403</v>
      </c>
    </row>
    <row r="12" spans="1:18" s="29" customFormat="1" ht="20.25" customHeight="1">
      <c r="A12" s="38"/>
      <c r="B12" s="177"/>
      <c r="C12" s="2"/>
      <c r="D12" s="2"/>
      <c r="E12" s="2"/>
      <c r="F12" s="2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40"/>
    </row>
    <row r="13" spans="1:18" s="29" customFormat="1" ht="20.25" customHeight="1">
      <c r="A13" s="38" t="s">
        <v>404</v>
      </c>
      <c r="B13" s="176">
        <v>3118</v>
      </c>
      <c r="C13" s="173">
        <v>9</v>
      </c>
      <c r="D13" s="173">
        <v>1</v>
      </c>
      <c r="E13" s="173">
        <v>3</v>
      </c>
      <c r="F13" s="173">
        <v>1</v>
      </c>
      <c r="G13" s="174">
        <v>191</v>
      </c>
      <c r="H13" s="174">
        <v>160</v>
      </c>
      <c r="I13" s="174">
        <v>27</v>
      </c>
      <c r="J13" s="174">
        <v>132</v>
      </c>
      <c r="K13" s="174">
        <v>1153</v>
      </c>
      <c r="L13" s="174">
        <v>75</v>
      </c>
      <c r="M13" s="174">
        <v>81</v>
      </c>
      <c r="N13" s="174">
        <v>1187</v>
      </c>
      <c r="O13" s="174">
        <v>60</v>
      </c>
      <c r="P13" s="174">
        <v>38</v>
      </c>
      <c r="Q13" s="175">
        <v>187</v>
      </c>
      <c r="R13" s="40" t="s">
        <v>404</v>
      </c>
    </row>
    <row r="14" spans="1:18" s="29" customFormat="1" ht="20.25" customHeight="1">
      <c r="A14" s="38"/>
      <c r="B14" s="177"/>
      <c r="C14" s="2"/>
      <c r="D14" s="2"/>
      <c r="E14" s="2"/>
      <c r="F14" s="2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40"/>
    </row>
    <row r="15" spans="1:18" s="29" customFormat="1" ht="20.25" customHeight="1">
      <c r="A15" s="38" t="s">
        <v>405</v>
      </c>
      <c r="B15" s="176">
        <v>2342</v>
      </c>
      <c r="C15" s="173">
        <v>3</v>
      </c>
      <c r="D15" s="179" t="s">
        <v>780</v>
      </c>
      <c r="E15" s="173">
        <v>20</v>
      </c>
      <c r="F15" s="179" t="s">
        <v>780</v>
      </c>
      <c r="G15" s="174">
        <v>161</v>
      </c>
      <c r="H15" s="174">
        <v>166</v>
      </c>
      <c r="I15" s="174">
        <v>8</v>
      </c>
      <c r="J15" s="174">
        <v>86</v>
      </c>
      <c r="K15" s="174">
        <v>834</v>
      </c>
      <c r="L15" s="174">
        <v>71</v>
      </c>
      <c r="M15" s="174">
        <v>22</v>
      </c>
      <c r="N15" s="174">
        <v>886</v>
      </c>
      <c r="O15" s="174">
        <v>58</v>
      </c>
      <c r="P15" s="174">
        <v>27</v>
      </c>
      <c r="Q15" s="175">
        <v>169</v>
      </c>
      <c r="R15" s="40" t="s">
        <v>405</v>
      </c>
    </row>
    <row r="16" spans="1:18" s="29" customFormat="1" ht="20.25" customHeight="1">
      <c r="A16" s="38"/>
      <c r="B16" s="177"/>
      <c r="C16" s="2"/>
      <c r="D16" s="2"/>
      <c r="E16" s="2"/>
      <c r="F16" s="2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40"/>
    </row>
    <row r="17" spans="1:18" s="29" customFormat="1" ht="20.25" customHeight="1">
      <c r="A17" s="38" t="s">
        <v>406</v>
      </c>
      <c r="B17" s="176">
        <v>2259</v>
      </c>
      <c r="C17" s="173">
        <v>138</v>
      </c>
      <c r="D17" s="173">
        <v>2</v>
      </c>
      <c r="E17" s="173">
        <v>1</v>
      </c>
      <c r="F17" s="179" t="s">
        <v>780</v>
      </c>
      <c r="G17" s="174">
        <v>260</v>
      </c>
      <c r="H17" s="174">
        <v>196</v>
      </c>
      <c r="I17" s="174">
        <v>10</v>
      </c>
      <c r="J17" s="174">
        <v>122</v>
      </c>
      <c r="K17" s="174">
        <v>590</v>
      </c>
      <c r="L17" s="174">
        <v>51</v>
      </c>
      <c r="M17" s="174">
        <v>20</v>
      </c>
      <c r="N17" s="174">
        <v>764</v>
      </c>
      <c r="O17" s="174">
        <v>68</v>
      </c>
      <c r="P17" s="174">
        <v>37</v>
      </c>
      <c r="Q17" s="175">
        <v>172</v>
      </c>
      <c r="R17" s="40" t="s">
        <v>406</v>
      </c>
    </row>
    <row r="18" spans="1:18" s="29" customFormat="1" ht="20.25" customHeight="1">
      <c r="A18" s="38"/>
      <c r="B18" s="177"/>
      <c r="C18" s="2"/>
      <c r="D18" s="2"/>
      <c r="E18" s="2"/>
      <c r="F18" s="2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40"/>
    </row>
    <row r="19" spans="1:18" s="29" customFormat="1" ht="20.25" customHeight="1">
      <c r="A19" s="38" t="s">
        <v>407</v>
      </c>
      <c r="B19" s="176">
        <v>2566</v>
      </c>
      <c r="C19" s="173">
        <v>29</v>
      </c>
      <c r="D19" s="173">
        <v>2</v>
      </c>
      <c r="E19" s="179" t="s">
        <v>780</v>
      </c>
      <c r="F19" s="179" t="s">
        <v>780</v>
      </c>
      <c r="G19" s="174">
        <v>251</v>
      </c>
      <c r="H19" s="174">
        <v>230</v>
      </c>
      <c r="I19" s="174">
        <v>14</v>
      </c>
      <c r="J19" s="174">
        <v>164</v>
      </c>
      <c r="K19" s="174">
        <v>694</v>
      </c>
      <c r="L19" s="174">
        <v>70</v>
      </c>
      <c r="M19" s="174">
        <v>22</v>
      </c>
      <c r="N19" s="174">
        <v>948</v>
      </c>
      <c r="O19" s="174">
        <v>118</v>
      </c>
      <c r="P19" s="174">
        <v>24</v>
      </c>
      <c r="Q19" s="175">
        <v>216</v>
      </c>
      <c r="R19" s="40" t="s">
        <v>408</v>
      </c>
    </row>
    <row r="20" spans="1:18" s="29" customFormat="1" ht="20.25" customHeight="1">
      <c r="A20" s="38"/>
      <c r="B20" s="177"/>
      <c r="C20" s="2"/>
      <c r="D20" s="2"/>
      <c r="E20" s="2"/>
      <c r="F20" s="2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40"/>
    </row>
    <row r="21" spans="1:18" s="29" customFormat="1" ht="20.25" customHeight="1">
      <c r="A21" s="38" t="s">
        <v>409</v>
      </c>
      <c r="B21" s="176">
        <v>3441</v>
      </c>
      <c r="C21" s="173">
        <v>40</v>
      </c>
      <c r="D21" s="173">
        <v>2</v>
      </c>
      <c r="E21" s="173">
        <v>1</v>
      </c>
      <c r="F21" s="179" t="s">
        <v>780</v>
      </c>
      <c r="G21" s="174">
        <v>288</v>
      </c>
      <c r="H21" s="174">
        <v>189</v>
      </c>
      <c r="I21" s="174">
        <v>16</v>
      </c>
      <c r="J21" s="174">
        <v>228</v>
      </c>
      <c r="K21" s="174">
        <v>799</v>
      </c>
      <c r="L21" s="174">
        <v>96</v>
      </c>
      <c r="M21" s="174">
        <v>45</v>
      </c>
      <c r="N21" s="174">
        <v>1553</v>
      </c>
      <c r="O21" s="174">
        <v>145</v>
      </c>
      <c r="P21" s="174">
        <v>39</v>
      </c>
      <c r="Q21" s="175">
        <v>240</v>
      </c>
      <c r="R21" s="40" t="s">
        <v>409</v>
      </c>
    </row>
    <row r="22" spans="1:18" s="29" customFormat="1" ht="20.25" customHeight="1">
      <c r="A22" s="38"/>
      <c r="B22" s="177"/>
      <c r="C22" s="2"/>
      <c r="D22" s="2"/>
      <c r="E22" s="2"/>
      <c r="F22" s="2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40"/>
    </row>
    <row r="23" spans="1:18" s="29" customFormat="1" ht="20.25" customHeight="1">
      <c r="A23" s="38" t="s">
        <v>410</v>
      </c>
      <c r="B23" s="176">
        <v>5336</v>
      </c>
      <c r="C23" s="173">
        <v>104</v>
      </c>
      <c r="D23" s="173">
        <v>1</v>
      </c>
      <c r="E23" s="173">
        <v>61</v>
      </c>
      <c r="F23" s="179" t="s">
        <v>780</v>
      </c>
      <c r="G23" s="174">
        <v>526</v>
      </c>
      <c r="H23" s="174">
        <v>658</v>
      </c>
      <c r="I23" s="174">
        <v>25</v>
      </c>
      <c r="J23" s="174">
        <v>296</v>
      </c>
      <c r="K23" s="174">
        <v>1182</v>
      </c>
      <c r="L23" s="174">
        <v>121</v>
      </c>
      <c r="M23" s="174">
        <v>38</v>
      </c>
      <c r="N23" s="174">
        <v>2028</v>
      </c>
      <c r="O23" s="174">
        <v>217</v>
      </c>
      <c r="P23" s="174">
        <v>79</v>
      </c>
      <c r="Q23" s="175">
        <v>262</v>
      </c>
      <c r="R23" s="40" t="s">
        <v>410</v>
      </c>
    </row>
    <row r="24" spans="1:18" s="29" customFormat="1" ht="20.25" customHeight="1">
      <c r="A24" s="38"/>
      <c r="B24" s="177"/>
      <c r="C24" s="2"/>
      <c r="D24" s="2"/>
      <c r="E24" s="2"/>
      <c r="F24" s="2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40"/>
    </row>
    <row r="25" spans="1:18" s="29" customFormat="1" ht="20.25" customHeight="1">
      <c r="A25" s="38" t="s">
        <v>411</v>
      </c>
      <c r="B25" s="176">
        <v>5493</v>
      </c>
      <c r="C25" s="173">
        <v>132</v>
      </c>
      <c r="D25" s="173">
        <v>1</v>
      </c>
      <c r="E25" s="173">
        <v>1</v>
      </c>
      <c r="F25" s="179" t="s">
        <v>780</v>
      </c>
      <c r="G25" s="174">
        <v>539</v>
      </c>
      <c r="H25" s="174">
        <v>393</v>
      </c>
      <c r="I25" s="174">
        <v>30</v>
      </c>
      <c r="J25" s="174">
        <v>318</v>
      </c>
      <c r="K25" s="174">
        <v>1320</v>
      </c>
      <c r="L25" s="174">
        <v>183</v>
      </c>
      <c r="M25" s="174">
        <v>48</v>
      </c>
      <c r="N25" s="174">
        <v>2261</v>
      </c>
      <c r="O25" s="174">
        <v>213</v>
      </c>
      <c r="P25" s="174">
        <v>54</v>
      </c>
      <c r="Q25" s="175">
        <v>327</v>
      </c>
      <c r="R25" s="40" t="s">
        <v>411</v>
      </c>
    </row>
    <row r="26" spans="1:18" s="29" customFormat="1" ht="20.25" customHeight="1">
      <c r="A26" s="38"/>
      <c r="B26" s="177"/>
      <c r="C26" s="2"/>
      <c r="D26" s="2"/>
      <c r="E26" s="2"/>
      <c r="F26" s="2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40"/>
    </row>
    <row r="27" spans="1:18" s="29" customFormat="1" ht="20.25" customHeight="1">
      <c r="A27" s="38" t="s">
        <v>412</v>
      </c>
      <c r="B27" s="176">
        <v>4895</v>
      </c>
      <c r="C27" s="173">
        <v>32</v>
      </c>
      <c r="D27" s="179" t="s">
        <v>780</v>
      </c>
      <c r="E27" s="179" t="s">
        <v>780</v>
      </c>
      <c r="F27" s="173">
        <v>1</v>
      </c>
      <c r="G27" s="174">
        <v>416</v>
      </c>
      <c r="H27" s="174">
        <v>471</v>
      </c>
      <c r="I27" s="174">
        <v>23</v>
      </c>
      <c r="J27" s="174">
        <v>307</v>
      </c>
      <c r="K27" s="174">
        <v>1337</v>
      </c>
      <c r="L27" s="174">
        <v>180</v>
      </c>
      <c r="M27" s="174">
        <v>67</v>
      </c>
      <c r="N27" s="174">
        <v>1803</v>
      </c>
      <c r="O27" s="174">
        <v>215</v>
      </c>
      <c r="P27" s="174">
        <v>43</v>
      </c>
      <c r="Q27" s="175">
        <v>259</v>
      </c>
      <c r="R27" s="40" t="s">
        <v>412</v>
      </c>
    </row>
    <row r="28" spans="1:18" s="29" customFormat="1" ht="20.25" customHeight="1">
      <c r="A28" s="38"/>
      <c r="B28" s="177"/>
      <c r="C28" s="2"/>
      <c r="D28" s="2"/>
      <c r="E28" s="2"/>
      <c r="F28" s="2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40"/>
    </row>
    <row r="29" spans="1:18" s="29" customFormat="1" ht="20.25" customHeight="1">
      <c r="A29" s="38" t="s">
        <v>413</v>
      </c>
      <c r="B29" s="176">
        <v>3259</v>
      </c>
      <c r="C29" s="173">
        <v>9</v>
      </c>
      <c r="D29" s="173">
        <v>4</v>
      </c>
      <c r="E29" s="173">
        <v>1</v>
      </c>
      <c r="F29" s="179" t="s">
        <v>780</v>
      </c>
      <c r="G29" s="174">
        <v>208</v>
      </c>
      <c r="H29" s="174">
        <v>190</v>
      </c>
      <c r="I29" s="174">
        <v>17</v>
      </c>
      <c r="J29" s="174">
        <v>134</v>
      </c>
      <c r="K29" s="174">
        <v>863</v>
      </c>
      <c r="L29" s="174">
        <v>99</v>
      </c>
      <c r="M29" s="174">
        <v>64</v>
      </c>
      <c r="N29" s="174">
        <v>1331</v>
      </c>
      <c r="O29" s="174">
        <v>320</v>
      </c>
      <c r="P29" s="174">
        <v>19</v>
      </c>
      <c r="Q29" s="175">
        <v>206</v>
      </c>
      <c r="R29" s="40" t="s">
        <v>413</v>
      </c>
    </row>
    <row r="30" spans="1:18" s="29" customFormat="1" ht="20.25" customHeight="1">
      <c r="A30" s="38"/>
      <c r="B30" s="177"/>
      <c r="C30" s="2"/>
      <c r="D30" s="2"/>
      <c r="E30" s="2"/>
      <c r="F30" s="2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40"/>
    </row>
    <row r="31" spans="1:18" s="29" customFormat="1" ht="20.25" customHeight="1">
      <c r="A31" s="38" t="s">
        <v>414</v>
      </c>
      <c r="B31" s="176">
        <v>305</v>
      </c>
      <c r="C31" s="173">
        <v>127</v>
      </c>
      <c r="D31" s="173">
        <v>6</v>
      </c>
      <c r="E31" s="179" t="s">
        <v>780</v>
      </c>
      <c r="F31" s="179" t="s">
        <v>780</v>
      </c>
      <c r="G31" s="174">
        <v>12</v>
      </c>
      <c r="H31" s="174">
        <v>6</v>
      </c>
      <c r="I31" s="174">
        <v>2</v>
      </c>
      <c r="J31" s="174">
        <v>15</v>
      </c>
      <c r="K31" s="174">
        <v>25</v>
      </c>
      <c r="L31" s="174">
        <v>1</v>
      </c>
      <c r="M31" s="180" t="s">
        <v>780</v>
      </c>
      <c r="N31" s="174">
        <v>104</v>
      </c>
      <c r="O31" s="174">
        <v>7</v>
      </c>
      <c r="P31" s="180" t="s">
        <v>780</v>
      </c>
      <c r="Q31" s="175">
        <v>7</v>
      </c>
      <c r="R31" s="40" t="s">
        <v>414</v>
      </c>
    </row>
    <row r="32" spans="1:18" s="29" customFormat="1" ht="20.25" customHeight="1">
      <c r="A32" s="38"/>
      <c r="B32" s="177"/>
      <c r="C32" s="2"/>
      <c r="D32" s="2"/>
      <c r="E32" s="2"/>
      <c r="F32" s="2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40"/>
    </row>
    <row r="33" spans="1:18" s="29" customFormat="1" ht="20.25" customHeight="1">
      <c r="A33" s="38" t="s">
        <v>415</v>
      </c>
      <c r="B33" s="176">
        <v>3856</v>
      </c>
      <c r="C33" s="173">
        <v>29</v>
      </c>
      <c r="D33" s="179" t="s">
        <v>780</v>
      </c>
      <c r="E33" s="173">
        <v>8</v>
      </c>
      <c r="F33" s="173">
        <v>1</v>
      </c>
      <c r="G33" s="174">
        <v>361</v>
      </c>
      <c r="H33" s="174">
        <v>332</v>
      </c>
      <c r="I33" s="174">
        <v>39</v>
      </c>
      <c r="J33" s="174">
        <v>223</v>
      </c>
      <c r="K33" s="174">
        <v>972</v>
      </c>
      <c r="L33" s="174">
        <v>103</v>
      </c>
      <c r="M33" s="174">
        <v>41</v>
      </c>
      <c r="N33" s="174">
        <v>1522</v>
      </c>
      <c r="O33" s="174">
        <v>182</v>
      </c>
      <c r="P33" s="174">
        <v>43</v>
      </c>
      <c r="Q33" s="175">
        <v>184</v>
      </c>
      <c r="R33" s="40" t="s">
        <v>415</v>
      </c>
    </row>
    <row r="34" spans="1:18" s="29" customFormat="1" ht="20.25" customHeight="1">
      <c r="A34" s="38"/>
      <c r="B34" s="177"/>
      <c r="C34" s="2"/>
      <c r="D34" s="2"/>
      <c r="E34" s="2"/>
      <c r="F34" s="2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40"/>
    </row>
    <row r="35" spans="1:18" s="29" customFormat="1" ht="20.25" customHeight="1">
      <c r="A35" s="38" t="s">
        <v>416</v>
      </c>
      <c r="B35" s="176">
        <v>5276</v>
      </c>
      <c r="C35" s="173">
        <v>50</v>
      </c>
      <c r="D35" s="179" t="s">
        <v>780</v>
      </c>
      <c r="E35" s="173">
        <v>2</v>
      </c>
      <c r="F35" s="173">
        <v>1</v>
      </c>
      <c r="G35" s="174">
        <v>456</v>
      </c>
      <c r="H35" s="174">
        <v>293</v>
      </c>
      <c r="I35" s="174">
        <v>20</v>
      </c>
      <c r="J35" s="174">
        <v>302</v>
      </c>
      <c r="K35" s="174">
        <v>1206</v>
      </c>
      <c r="L35" s="174">
        <v>154</v>
      </c>
      <c r="M35" s="174">
        <v>39</v>
      </c>
      <c r="N35" s="174">
        <v>2049</v>
      </c>
      <c r="O35" s="174">
        <v>663</v>
      </c>
      <c r="P35" s="174">
        <v>41</v>
      </c>
      <c r="Q35" s="175">
        <v>285</v>
      </c>
      <c r="R35" s="40" t="s">
        <v>416</v>
      </c>
    </row>
    <row r="36" spans="1:18" s="29" customFormat="1" ht="20.25" customHeight="1">
      <c r="A36" s="38"/>
      <c r="B36" s="177"/>
      <c r="C36" s="2"/>
      <c r="D36" s="2"/>
      <c r="E36" s="2"/>
      <c r="F36" s="2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40"/>
    </row>
    <row r="37" spans="1:18" s="29" customFormat="1" ht="20.25" customHeight="1">
      <c r="A37" s="38" t="s">
        <v>417</v>
      </c>
      <c r="B37" s="176">
        <v>2941</v>
      </c>
      <c r="C37" s="173">
        <v>18</v>
      </c>
      <c r="D37" s="179" t="s">
        <v>780</v>
      </c>
      <c r="E37" s="173">
        <v>1</v>
      </c>
      <c r="F37" s="173">
        <v>2</v>
      </c>
      <c r="G37" s="174">
        <v>291</v>
      </c>
      <c r="H37" s="174">
        <v>221</v>
      </c>
      <c r="I37" s="174">
        <v>19</v>
      </c>
      <c r="J37" s="174">
        <v>159</v>
      </c>
      <c r="K37" s="174">
        <v>877</v>
      </c>
      <c r="L37" s="174">
        <v>70</v>
      </c>
      <c r="M37" s="174">
        <v>44</v>
      </c>
      <c r="N37" s="174">
        <v>1056</v>
      </c>
      <c r="O37" s="174">
        <v>124</v>
      </c>
      <c r="P37" s="174">
        <v>59</v>
      </c>
      <c r="Q37" s="175">
        <v>178</v>
      </c>
      <c r="R37" s="40" t="s">
        <v>417</v>
      </c>
    </row>
    <row r="38" spans="1:18" s="29" customFormat="1" ht="20.25" customHeight="1">
      <c r="A38" s="38"/>
      <c r="B38" s="177"/>
      <c r="C38" s="2"/>
      <c r="D38" s="2"/>
      <c r="E38" s="2"/>
      <c r="F38" s="2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40"/>
    </row>
    <row r="39" spans="1:18" s="29" customFormat="1" ht="20.25" customHeight="1">
      <c r="A39" s="38" t="s">
        <v>418</v>
      </c>
      <c r="B39" s="176">
        <v>2872</v>
      </c>
      <c r="C39" s="173">
        <v>15</v>
      </c>
      <c r="D39" s="173">
        <v>1</v>
      </c>
      <c r="E39" s="179" t="s">
        <v>780</v>
      </c>
      <c r="F39" s="173">
        <v>1</v>
      </c>
      <c r="G39" s="174">
        <v>251</v>
      </c>
      <c r="H39" s="174">
        <v>206</v>
      </c>
      <c r="I39" s="174">
        <v>7</v>
      </c>
      <c r="J39" s="174">
        <v>199</v>
      </c>
      <c r="K39" s="174">
        <v>812</v>
      </c>
      <c r="L39" s="174">
        <v>81</v>
      </c>
      <c r="M39" s="174">
        <v>39</v>
      </c>
      <c r="N39" s="174">
        <v>1086</v>
      </c>
      <c r="O39" s="174">
        <v>136</v>
      </c>
      <c r="P39" s="174">
        <v>38</v>
      </c>
      <c r="Q39" s="175">
        <v>162</v>
      </c>
      <c r="R39" s="40" t="s">
        <v>418</v>
      </c>
    </row>
    <row r="40" spans="1:18" s="29" customFormat="1" ht="20.25" customHeight="1">
      <c r="A40" s="38"/>
      <c r="B40" s="177"/>
      <c r="C40" s="2"/>
      <c r="D40" s="2"/>
      <c r="E40" s="2"/>
      <c r="F40" s="2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40"/>
    </row>
    <row r="41" spans="1:18" s="29" customFormat="1" ht="20.25" customHeight="1">
      <c r="A41" s="38" t="s">
        <v>419</v>
      </c>
      <c r="B41" s="176">
        <v>3751</v>
      </c>
      <c r="C41" s="173">
        <v>50</v>
      </c>
      <c r="D41" s="179" t="s">
        <v>780</v>
      </c>
      <c r="E41" s="173">
        <v>3</v>
      </c>
      <c r="F41" s="179" t="s">
        <v>780</v>
      </c>
      <c r="G41" s="174">
        <v>405</v>
      </c>
      <c r="H41" s="174">
        <v>243</v>
      </c>
      <c r="I41" s="174">
        <v>13</v>
      </c>
      <c r="J41" s="174">
        <v>305</v>
      </c>
      <c r="K41" s="174">
        <v>1010</v>
      </c>
      <c r="L41" s="174">
        <v>115</v>
      </c>
      <c r="M41" s="174">
        <v>22</v>
      </c>
      <c r="N41" s="174">
        <v>1390</v>
      </c>
      <c r="O41" s="174">
        <v>160</v>
      </c>
      <c r="P41" s="174">
        <v>35</v>
      </c>
      <c r="Q41" s="175">
        <v>251</v>
      </c>
      <c r="R41" s="40" t="s">
        <v>419</v>
      </c>
    </row>
    <row r="42" spans="1:18" s="29" customFormat="1" ht="20.25" customHeight="1">
      <c r="A42" s="38"/>
      <c r="B42" s="2"/>
      <c r="C42" s="2"/>
      <c r="D42" s="2"/>
      <c r="E42" s="2"/>
      <c r="F42" s="2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40"/>
    </row>
    <row r="43" spans="1:18" s="29" customFormat="1" ht="20.25" customHeight="1">
      <c r="A43" s="38"/>
      <c r="B43" s="41">
        <f>SUM(C44:P44)</f>
        <v>100.00000000000001</v>
      </c>
      <c r="C43" s="42"/>
      <c r="D43" s="42"/>
      <c r="E43" s="42"/>
      <c r="F43" s="42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40"/>
    </row>
    <row r="44" spans="1:18" s="29" customFormat="1" ht="20.25" customHeight="1">
      <c r="A44" s="38" t="s">
        <v>420</v>
      </c>
      <c r="B44" s="43">
        <v>100</v>
      </c>
      <c r="C44" s="42">
        <f>C6/B6*100</f>
        <v>1.3870054072611793</v>
      </c>
      <c r="D44" s="42">
        <f>D6/B6*100</f>
        <v>0.03433181701141533</v>
      </c>
      <c r="E44" s="42">
        <f>E6/B6*100</f>
        <v>0.18539181186164277</v>
      </c>
      <c r="F44" s="42">
        <f>F6/B6*100</f>
        <v>0.013732726804566131</v>
      </c>
      <c r="G44" s="42">
        <f>G6/B6*100</f>
        <v>8.879924470002575</v>
      </c>
      <c r="H44" s="42">
        <f>H6/B6*100</f>
        <v>7.671444511200755</v>
      </c>
      <c r="I44" s="42">
        <f>I6/B6*100</f>
        <v>0.5235602094240838</v>
      </c>
      <c r="J44" s="42">
        <f>J6/B6*100</f>
        <v>5.647583898377822</v>
      </c>
      <c r="K44" s="42">
        <f>K6/B6*100</f>
        <v>26.89554544674277</v>
      </c>
      <c r="L44" s="42">
        <f>L6/B6*100</f>
        <v>2.86670672045318</v>
      </c>
      <c r="M44" s="42">
        <f>M6/B6*100</f>
        <v>1.167281778388121</v>
      </c>
      <c r="N44" s="42">
        <f>N6/B6*100</f>
        <v>38.55119732211828</v>
      </c>
      <c r="O44" s="42">
        <f>O6/B6*100</f>
        <v>5.017595056218351</v>
      </c>
      <c r="P44" s="42">
        <f>P6/B6*100</f>
        <v>1.1586988241352674</v>
      </c>
      <c r="Q44" s="42"/>
      <c r="R44" s="40" t="s">
        <v>420</v>
      </c>
    </row>
    <row r="45" spans="1:18" s="29" customFormat="1" ht="20.25" customHeight="1" thickBot="1">
      <c r="A45" s="37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36"/>
    </row>
    <row r="46" spans="1:18" ht="20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/>
      <c r="Q46" s="236" t="s">
        <v>781</v>
      </c>
      <c r="R46" s="250"/>
    </row>
    <row r="47" ht="20.25" customHeight="1">
      <c r="R47" s="160" t="s">
        <v>421</v>
      </c>
    </row>
  </sheetData>
  <sheetProtection sheet="1" objects="1" scenarios="1"/>
  <mergeCells count="22">
    <mergeCell ref="Q46:R46"/>
    <mergeCell ref="A1:I1"/>
    <mergeCell ref="J1:R1"/>
    <mergeCell ref="Q3:Q5"/>
    <mergeCell ref="A3:A5"/>
    <mergeCell ref="R3:R5"/>
    <mergeCell ref="B3:I3"/>
    <mergeCell ref="J3:P3"/>
    <mergeCell ref="O4:O5"/>
    <mergeCell ref="P4:P5"/>
    <mergeCell ref="K4:K5"/>
    <mergeCell ref="L4:L5"/>
    <mergeCell ref="M4:M5"/>
    <mergeCell ref="N4:N5"/>
    <mergeCell ref="D4:D5"/>
    <mergeCell ref="C4:C5"/>
    <mergeCell ref="B4:B5"/>
    <mergeCell ref="J4:J5"/>
    <mergeCell ref="H4:H5"/>
    <mergeCell ref="G4:G5"/>
    <mergeCell ref="F4:F5"/>
    <mergeCell ref="E4:E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25"/>
  <sheetViews>
    <sheetView showGridLines="0" zoomScale="75" zoomScaleNormal="75" zoomScaleSheetLayoutView="75" workbookViewId="0" topLeftCell="A1">
      <selection activeCell="B1" sqref="B1:L1"/>
    </sheetView>
  </sheetViews>
  <sheetFormatPr defaultColWidth="9.00390625" defaultRowHeight="17.25" customHeight="1"/>
  <cols>
    <col min="1" max="1" width="0.875" style="2" customWidth="1"/>
    <col min="2" max="2" width="16.625" style="3" customWidth="1"/>
    <col min="3" max="6" width="10.625" style="2" customWidth="1"/>
    <col min="7" max="7" width="2.625" style="2" customWidth="1"/>
    <col min="8" max="8" width="16.625" style="3" customWidth="1"/>
    <col min="9" max="12" width="10.625" style="2" customWidth="1"/>
    <col min="13" max="14" width="0.875" style="2" customWidth="1"/>
    <col min="15" max="15" width="16.625" style="3" customWidth="1"/>
    <col min="16" max="19" width="10.625" style="2" customWidth="1"/>
    <col min="20" max="20" width="2.625" style="2" customWidth="1"/>
    <col min="21" max="21" width="16.625" style="3" customWidth="1"/>
    <col min="22" max="25" width="10.625" style="2" customWidth="1"/>
    <col min="26" max="26" width="0.875" style="2" customWidth="1"/>
    <col min="27" max="27" width="16.625" style="2" customWidth="1"/>
    <col min="28" max="16384" width="10.625" style="2" customWidth="1"/>
  </cols>
  <sheetData>
    <row r="1" spans="1:37" ht="19.5" customHeight="1">
      <c r="A1" s="1"/>
      <c r="B1" s="436" t="s">
        <v>375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O1" s="438" t="s">
        <v>376</v>
      </c>
      <c r="P1" s="439"/>
      <c r="Q1" s="439"/>
      <c r="R1" s="439"/>
      <c r="S1" s="439"/>
      <c r="T1" s="439"/>
      <c r="U1" s="439"/>
      <c r="V1" s="439"/>
      <c r="W1" s="439"/>
      <c r="X1" s="439"/>
      <c r="Y1" s="439"/>
      <c r="AA1" s="446" t="s">
        <v>378</v>
      </c>
      <c r="AB1" s="433"/>
      <c r="AC1" s="433"/>
      <c r="AD1" s="433"/>
      <c r="AE1" s="433"/>
      <c r="AF1" s="433"/>
      <c r="AG1" s="433"/>
      <c r="AH1" s="433"/>
      <c r="AI1" s="433"/>
      <c r="AJ1" s="433"/>
      <c r="AK1" s="433"/>
    </row>
    <row r="2" spans="1:37" ht="17.25" customHeight="1">
      <c r="A2" s="1"/>
      <c r="D2" s="4"/>
      <c r="F2" s="1"/>
      <c r="G2" s="1"/>
      <c r="H2" s="5"/>
      <c r="U2" s="447" t="s">
        <v>784</v>
      </c>
      <c r="V2" s="448"/>
      <c r="W2" s="448"/>
      <c r="X2" s="448"/>
      <c r="Y2" s="448"/>
      <c r="AA2" s="3"/>
      <c r="AG2" s="447" t="s">
        <v>784</v>
      </c>
      <c r="AH2" s="448"/>
      <c r="AI2" s="448"/>
      <c r="AJ2" s="448"/>
      <c r="AK2" s="448"/>
    </row>
    <row r="3" spans="1:37" ht="17.25" customHeight="1" thickBot="1">
      <c r="A3" s="1"/>
      <c r="B3" s="6" t="s">
        <v>728</v>
      </c>
      <c r="F3" s="1"/>
      <c r="G3" s="10"/>
      <c r="H3" s="6" t="s">
        <v>610</v>
      </c>
      <c r="L3" s="1"/>
      <c r="N3" s="10"/>
      <c r="O3" s="6" t="s">
        <v>614</v>
      </c>
      <c r="S3" s="1"/>
      <c r="U3" s="6" t="s">
        <v>523</v>
      </c>
      <c r="Y3" s="1"/>
      <c r="Z3" s="1"/>
      <c r="AA3" s="6" t="s">
        <v>620</v>
      </c>
      <c r="AE3" s="1"/>
      <c r="AG3" s="10"/>
      <c r="AH3" s="10"/>
      <c r="AI3" s="10"/>
      <c r="AJ3" s="10"/>
      <c r="AK3" s="10"/>
    </row>
    <row r="4" spans="1:37" ht="17.25" customHeight="1">
      <c r="A4" s="1"/>
      <c r="B4" s="441" t="s">
        <v>709</v>
      </c>
      <c r="C4" s="443" t="s">
        <v>527</v>
      </c>
      <c r="D4" s="443" t="s">
        <v>528</v>
      </c>
      <c r="E4" s="249"/>
      <c r="F4" s="445"/>
      <c r="H4" s="441" t="s">
        <v>526</v>
      </c>
      <c r="I4" s="443" t="s">
        <v>527</v>
      </c>
      <c r="J4" s="443" t="s">
        <v>528</v>
      </c>
      <c r="K4" s="249"/>
      <c r="L4" s="445"/>
      <c r="N4" s="7"/>
      <c r="O4" s="441" t="s">
        <v>526</v>
      </c>
      <c r="P4" s="443" t="s">
        <v>527</v>
      </c>
      <c r="Q4" s="443" t="s">
        <v>528</v>
      </c>
      <c r="R4" s="249"/>
      <c r="S4" s="445"/>
      <c r="U4" s="441" t="s">
        <v>526</v>
      </c>
      <c r="V4" s="443" t="s">
        <v>527</v>
      </c>
      <c r="W4" s="443" t="s">
        <v>528</v>
      </c>
      <c r="X4" s="249"/>
      <c r="Y4" s="445"/>
      <c r="Z4" s="149"/>
      <c r="AA4" s="441" t="s">
        <v>526</v>
      </c>
      <c r="AB4" s="443" t="s">
        <v>527</v>
      </c>
      <c r="AC4" s="443" t="s">
        <v>528</v>
      </c>
      <c r="AD4" s="249"/>
      <c r="AE4" s="445"/>
      <c r="AG4" s="10"/>
      <c r="AH4" s="10"/>
      <c r="AI4" s="10"/>
      <c r="AJ4" s="10"/>
      <c r="AK4" s="10"/>
    </row>
    <row r="5" spans="1:37" ht="17.25" customHeight="1" thickBot="1">
      <c r="A5" s="1"/>
      <c r="B5" s="442"/>
      <c r="C5" s="444"/>
      <c r="D5" s="8" t="s">
        <v>4</v>
      </c>
      <c r="E5" s="8" t="s">
        <v>5</v>
      </c>
      <c r="F5" s="9" t="s">
        <v>6</v>
      </c>
      <c r="H5" s="442"/>
      <c r="I5" s="444"/>
      <c r="J5" s="8" t="s">
        <v>4</v>
      </c>
      <c r="K5" s="8" t="s">
        <v>5</v>
      </c>
      <c r="L5" s="9" t="s">
        <v>6</v>
      </c>
      <c r="N5" s="10"/>
      <c r="O5" s="442"/>
      <c r="P5" s="444"/>
      <c r="Q5" s="8" t="s">
        <v>4</v>
      </c>
      <c r="R5" s="8" t="s">
        <v>5</v>
      </c>
      <c r="S5" s="9" t="s">
        <v>6</v>
      </c>
      <c r="U5" s="442"/>
      <c r="V5" s="444"/>
      <c r="W5" s="8" t="s">
        <v>4</v>
      </c>
      <c r="X5" s="8" t="s">
        <v>5</v>
      </c>
      <c r="Y5" s="9" t="s">
        <v>6</v>
      </c>
      <c r="Z5" s="10"/>
      <c r="AA5" s="442"/>
      <c r="AB5" s="444"/>
      <c r="AC5" s="8" t="s">
        <v>4</v>
      </c>
      <c r="AD5" s="8" t="s">
        <v>5</v>
      </c>
      <c r="AE5" s="9" t="s">
        <v>6</v>
      </c>
      <c r="AG5" s="10"/>
      <c r="AH5" s="10"/>
      <c r="AI5" s="10"/>
      <c r="AJ5" s="10"/>
      <c r="AK5" s="10"/>
    </row>
    <row r="6" spans="2:39" s="1" customFormat="1" ht="17.25" customHeight="1">
      <c r="B6" s="151" t="s">
        <v>727</v>
      </c>
      <c r="C6" s="152">
        <f>SUM(C8:C24)</f>
        <v>43539</v>
      </c>
      <c r="D6" s="152">
        <f>SUM(D8:D24)</f>
        <v>91267</v>
      </c>
      <c r="E6" s="152">
        <f>SUM(E8:E24)</f>
        <v>41348</v>
      </c>
      <c r="F6" s="157">
        <f>SUM(F8:F24)</f>
        <v>49919</v>
      </c>
      <c r="G6" s="14"/>
      <c r="H6" s="11" t="s">
        <v>616</v>
      </c>
      <c r="I6" s="12">
        <v>196</v>
      </c>
      <c r="J6" s="2">
        <f aca="true" t="shared" si="0" ref="J6:J18">SUM(K6:L6)</f>
        <v>343</v>
      </c>
      <c r="K6" s="12">
        <v>147</v>
      </c>
      <c r="L6" s="2">
        <v>196</v>
      </c>
      <c r="M6" s="14"/>
      <c r="N6" s="10"/>
      <c r="O6" s="11" t="s">
        <v>622</v>
      </c>
      <c r="P6" s="12">
        <v>526</v>
      </c>
      <c r="Q6" s="2">
        <f aca="true" t="shared" si="1" ref="Q6:Q21">SUM(R6:S6)</f>
        <v>1028</v>
      </c>
      <c r="R6" s="12">
        <v>456</v>
      </c>
      <c r="S6" s="2">
        <v>572</v>
      </c>
      <c r="T6" s="14"/>
      <c r="U6" s="11" t="s">
        <v>530</v>
      </c>
      <c r="V6" s="12">
        <v>555</v>
      </c>
      <c r="W6" s="2">
        <f aca="true" t="shared" si="2" ref="W6:W14">SUM(X6:Y6)</f>
        <v>1126</v>
      </c>
      <c r="X6" s="12">
        <v>505</v>
      </c>
      <c r="Y6" s="2">
        <v>621</v>
      </c>
      <c r="Z6" s="14"/>
      <c r="AA6" s="11" t="s">
        <v>629</v>
      </c>
      <c r="AB6" s="12">
        <v>613</v>
      </c>
      <c r="AC6" s="2">
        <f aca="true" t="shared" si="3" ref="AC6:AC19">SUM(AD6:AE6)</f>
        <v>1386</v>
      </c>
      <c r="AD6" s="12">
        <v>669</v>
      </c>
      <c r="AE6" s="2">
        <v>717</v>
      </c>
      <c r="AF6" s="14"/>
      <c r="AG6" s="10"/>
      <c r="AH6" s="10"/>
      <c r="AI6" s="10"/>
      <c r="AJ6" s="10"/>
      <c r="AK6" s="10"/>
      <c r="AL6" s="2"/>
      <c r="AM6" s="2"/>
    </row>
    <row r="7" spans="2:39" s="1" customFormat="1" ht="17.25" customHeight="1">
      <c r="B7" s="15"/>
      <c r="C7" s="16"/>
      <c r="D7" s="16"/>
      <c r="E7" s="16"/>
      <c r="F7" s="154"/>
      <c r="G7" s="14"/>
      <c r="H7" s="15" t="s">
        <v>618</v>
      </c>
      <c r="I7" s="16">
        <v>125</v>
      </c>
      <c r="J7" s="2">
        <f t="shared" si="0"/>
        <v>212</v>
      </c>
      <c r="K7" s="16">
        <v>82</v>
      </c>
      <c r="L7" s="2">
        <v>130</v>
      </c>
      <c r="M7" s="14"/>
      <c r="N7" s="10"/>
      <c r="O7" s="15" t="s">
        <v>625</v>
      </c>
      <c r="P7" s="16">
        <v>237</v>
      </c>
      <c r="Q7" s="2">
        <f t="shared" si="1"/>
        <v>459</v>
      </c>
      <c r="R7" s="16">
        <v>166</v>
      </c>
      <c r="S7" s="2">
        <v>293</v>
      </c>
      <c r="T7" s="14"/>
      <c r="U7" s="15" t="s">
        <v>534</v>
      </c>
      <c r="V7" s="16">
        <v>536</v>
      </c>
      <c r="W7" s="2">
        <f t="shared" si="2"/>
        <v>1113</v>
      </c>
      <c r="X7" s="16">
        <v>463</v>
      </c>
      <c r="Y7" s="2">
        <v>650</v>
      </c>
      <c r="Z7" s="14"/>
      <c r="AA7" s="15" t="s">
        <v>632</v>
      </c>
      <c r="AB7" s="16">
        <v>244</v>
      </c>
      <c r="AC7" s="2">
        <f t="shared" si="3"/>
        <v>624</v>
      </c>
      <c r="AD7" s="16">
        <v>307</v>
      </c>
      <c r="AE7" s="2">
        <v>317</v>
      </c>
      <c r="AF7" s="14"/>
      <c r="AG7" s="10"/>
      <c r="AH7" s="10"/>
      <c r="AI7" s="10"/>
      <c r="AJ7" s="10"/>
      <c r="AK7" s="10"/>
      <c r="AL7" s="2"/>
      <c r="AM7" s="2"/>
    </row>
    <row r="8" spans="2:39" s="1" customFormat="1" ht="17.25" customHeight="1">
      <c r="B8" s="15" t="s">
        <v>710</v>
      </c>
      <c r="C8" s="16">
        <f>C38</f>
        <v>2748</v>
      </c>
      <c r="D8" s="16">
        <f>D38</f>
        <v>4944</v>
      </c>
      <c r="E8" s="16">
        <f>E38</f>
        <v>2087</v>
      </c>
      <c r="F8" s="16">
        <f>F38</f>
        <v>2857</v>
      </c>
      <c r="G8" s="14"/>
      <c r="H8" s="15" t="s">
        <v>621</v>
      </c>
      <c r="I8" s="16">
        <v>271</v>
      </c>
      <c r="J8" s="2">
        <f t="shared" si="0"/>
        <v>484</v>
      </c>
      <c r="K8" s="16">
        <v>192</v>
      </c>
      <c r="L8" s="2">
        <v>292</v>
      </c>
      <c r="M8" s="14"/>
      <c r="N8" s="10"/>
      <c r="O8" s="15" t="s">
        <v>628</v>
      </c>
      <c r="P8" s="16">
        <v>207</v>
      </c>
      <c r="Q8" s="2">
        <f t="shared" si="1"/>
        <v>445</v>
      </c>
      <c r="R8" s="16">
        <v>202</v>
      </c>
      <c r="S8" s="2">
        <v>243</v>
      </c>
      <c r="T8" s="14"/>
      <c r="U8" s="15" t="s">
        <v>538</v>
      </c>
      <c r="V8" s="16">
        <v>276</v>
      </c>
      <c r="W8" s="2">
        <f t="shared" si="2"/>
        <v>530</v>
      </c>
      <c r="X8" s="16">
        <v>232</v>
      </c>
      <c r="Y8" s="2">
        <v>298</v>
      </c>
      <c r="Z8" s="14"/>
      <c r="AA8" s="15" t="s">
        <v>635</v>
      </c>
      <c r="AB8" s="16">
        <v>292</v>
      </c>
      <c r="AC8" s="2">
        <f t="shared" si="3"/>
        <v>903</v>
      </c>
      <c r="AD8" s="16">
        <v>450</v>
      </c>
      <c r="AE8" s="2">
        <v>453</v>
      </c>
      <c r="AF8" s="14"/>
      <c r="AG8" s="10"/>
      <c r="AH8" s="10"/>
      <c r="AI8" s="10"/>
      <c r="AJ8" s="10"/>
      <c r="AK8" s="10"/>
      <c r="AL8" s="2"/>
      <c r="AM8" s="2"/>
    </row>
    <row r="9" spans="2:39" s="1" customFormat="1" ht="17.25" customHeight="1">
      <c r="B9" s="15" t="s">
        <v>711</v>
      </c>
      <c r="C9" s="16">
        <f>C54</f>
        <v>3517</v>
      </c>
      <c r="D9" s="16">
        <f>D54</f>
        <v>7772</v>
      </c>
      <c r="E9" s="16">
        <f>E54</f>
        <v>3548</v>
      </c>
      <c r="F9" s="16">
        <f>F54</f>
        <v>4224</v>
      </c>
      <c r="G9" s="14"/>
      <c r="H9" s="15" t="s">
        <v>624</v>
      </c>
      <c r="I9" s="16">
        <v>248</v>
      </c>
      <c r="J9" s="2">
        <f t="shared" si="0"/>
        <v>451</v>
      </c>
      <c r="K9" s="16">
        <v>193</v>
      </c>
      <c r="L9" s="2">
        <v>258</v>
      </c>
      <c r="M9" s="14"/>
      <c r="N9" s="10"/>
      <c r="O9" s="15" t="s">
        <v>631</v>
      </c>
      <c r="P9" s="16">
        <v>103</v>
      </c>
      <c r="Q9" s="2">
        <f t="shared" si="1"/>
        <v>192</v>
      </c>
      <c r="R9" s="16">
        <v>95</v>
      </c>
      <c r="S9" s="2">
        <v>97</v>
      </c>
      <c r="T9" s="14"/>
      <c r="U9" s="15" t="s">
        <v>542</v>
      </c>
      <c r="V9" s="16">
        <v>404</v>
      </c>
      <c r="W9" s="2">
        <f t="shared" si="2"/>
        <v>688</v>
      </c>
      <c r="X9" s="16">
        <v>289</v>
      </c>
      <c r="Y9" s="2">
        <v>399</v>
      </c>
      <c r="Z9" s="14"/>
      <c r="AA9" s="15" t="s">
        <v>639</v>
      </c>
      <c r="AB9" s="16">
        <v>1138</v>
      </c>
      <c r="AC9" s="2">
        <f t="shared" si="3"/>
        <v>2375</v>
      </c>
      <c r="AD9" s="16">
        <v>1156</v>
      </c>
      <c r="AE9" s="2">
        <v>1219</v>
      </c>
      <c r="AF9" s="14"/>
      <c r="AG9" s="10"/>
      <c r="AH9" s="10"/>
      <c r="AI9" s="10"/>
      <c r="AJ9" s="10"/>
      <c r="AK9" s="10"/>
      <c r="AL9" s="2"/>
      <c r="AM9" s="2"/>
    </row>
    <row r="10" spans="2:39" s="1" customFormat="1" ht="17.25" customHeight="1">
      <c r="B10" s="15" t="s">
        <v>717</v>
      </c>
      <c r="C10" s="16">
        <f>C62</f>
        <v>5655</v>
      </c>
      <c r="D10" s="16">
        <f>D62</f>
        <v>12553</v>
      </c>
      <c r="E10" s="16">
        <f>E62</f>
        <v>5950</v>
      </c>
      <c r="F10" s="16">
        <f>F62</f>
        <v>6603</v>
      </c>
      <c r="G10" s="14"/>
      <c r="H10" s="15" t="s">
        <v>627</v>
      </c>
      <c r="I10" s="16">
        <v>121</v>
      </c>
      <c r="J10" s="2">
        <f t="shared" si="0"/>
        <v>196</v>
      </c>
      <c r="K10" s="16">
        <v>82</v>
      </c>
      <c r="L10" s="2">
        <v>114</v>
      </c>
      <c r="M10" s="14"/>
      <c r="N10" s="10"/>
      <c r="O10" s="15" t="s">
        <v>634</v>
      </c>
      <c r="P10" s="16">
        <v>154</v>
      </c>
      <c r="Q10" s="2">
        <f t="shared" si="1"/>
        <v>322</v>
      </c>
      <c r="R10" s="16">
        <v>137</v>
      </c>
      <c r="S10" s="2">
        <v>185</v>
      </c>
      <c r="T10" s="14"/>
      <c r="U10" s="15" t="s">
        <v>546</v>
      </c>
      <c r="V10" s="16">
        <v>156</v>
      </c>
      <c r="W10" s="2">
        <f t="shared" si="2"/>
        <v>286</v>
      </c>
      <c r="X10" s="16">
        <v>113</v>
      </c>
      <c r="Y10" s="2">
        <v>173</v>
      </c>
      <c r="Z10" s="14"/>
      <c r="AA10" s="15" t="s">
        <v>642</v>
      </c>
      <c r="AB10" s="16">
        <v>221</v>
      </c>
      <c r="AC10" s="2">
        <f t="shared" si="3"/>
        <v>466</v>
      </c>
      <c r="AD10" s="16">
        <v>210</v>
      </c>
      <c r="AE10" s="2">
        <v>256</v>
      </c>
      <c r="AF10" s="14"/>
      <c r="AG10" s="10"/>
      <c r="AH10" s="10"/>
      <c r="AI10" s="10"/>
      <c r="AJ10" s="10"/>
      <c r="AK10" s="10"/>
      <c r="AL10" s="2"/>
      <c r="AM10" s="2"/>
    </row>
    <row r="11" spans="2:39" s="1" customFormat="1" ht="17.25" customHeight="1">
      <c r="B11" s="15" t="s">
        <v>712</v>
      </c>
      <c r="C11" s="16">
        <f>I20</f>
        <v>3230</v>
      </c>
      <c r="D11" s="16">
        <f>J20</f>
        <v>5836</v>
      </c>
      <c r="E11" s="16">
        <f>K20</f>
        <v>2514</v>
      </c>
      <c r="F11" s="16">
        <f>L20</f>
        <v>3322</v>
      </c>
      <c r="G11" s="14"/>
      <c r="H11" s="15" t="s">
        <v>630</v>
      </c>
      <c r="I11" s="16">
        <v>223</v>
      </c>
      <c r="J11" s="2">
        <f t="shared" si="0"/>
        <v>389</v>
      </c>
      <c r="K11" s="16">
        <v>157</v>
      </c>
      <c r="L11" s="2">
        <v>232</v>
      </c>
      <c r="M11" s="14"/>
      <c r="N11" s="10"/>
      <c r="O11" s="15" t="s">
        <v>637</v>
      </c>
      <c r="P11" s="16">
        <v>333</v>
      </c>
      <c r="Q11" s="2">
        <f t="shared" si="1"/>
        <v>639</v>
      </c>
      <c r="R11" s="16">
        <v>288</v>
      </c>
      <c r="S11" s="2">
        <v>351</v>
      </c>
      <c r="T11" s="14"/>
      <c r="U11" s="15" t="s">
        <v>550</v>
      </c>
      <c r="V11" s="16">
        <v>273</v>
      </c>
      <c r="W11" s="2">
        <f t="shared" si="2"/>
        <v>486</v>
      </c>
      <c r="X11" s="16">
        <v>213</v>
      </c>
      <c r="Y11" s="2">
        <v>273</v>
      </c>
      <c r="Z11" s="14"/>
      <c r="AA11" s="15" t="s">
        <v>645</v>
      </c>
      <c r="AB11" s="16">
        <v>401</v>
      </c>
      <c r="AC11" s="2">
        <f t="shared" si="3"/>
        <v>863</v>
      </c>
      <c r="AD11" s="16">
        <v>393</v>
      </c>
      <c r="AE11" s="2">
        <v>470</v>
      </c>
      <c r="AF11" s="14"/>
      <c r="AG11" s="10"/>
      <c r="AH11" s="10"/>
      <c r="AI11" s="10"/>
      <c r="AJ11" s="10"/>
      <c r="AK11" s="10"/>
      <c r="AL11" s="2"/>
      <c r="AM11" s="2"/>
    </row>
    <row r="12" spans="2:39" s="1" customFormat="1" ht="17.25" customHeight="1">
      <c r="B12" s="15" t="s">
        <v>713</v>
      </c>
      <c r="C12" s="16">
        <f>I33</f>
        <v>3498</v>
      </c>
      <c r="D12" s="16">
        <f>J33</f>
        <v>6962</v>
      </c>
      <c r="E12" s="16">
        <f>K33</f>
        <v>2952</v>
      </c>
      <c r="F12" s="16">
        <f>L33</f>
        <v>4010</v>
      </c>
      <c r="G12" s="14"/>
      <c r="H12" s="15" t="s">
        <v>633</v>
      </c>
      <c r="I12" s="16">
        <v>341</v>
      </c>
      <c r="J12" s="2">
        <f t="shared" si="0"/>
        <v>561</v>
      </c>
      <c r="K12" s="16">
        <v>232</v>
      </c>
      <c r="L12" s="2">
        <v>329</v>
      </c>
      <c r="M12" s="14"/>
      <c r="N12" s="10"/>
      <c r="O12" s="15" t="s">
        <v>641</v>
      </c>
      <c r="P12" s="16">
        <v>82</v>
      </c>
      <c r="Q12" s="2">
        <f t="shared" si="1"/>
        <v>175</v>
      </c>
      <c r="R12" s="16">
        <v>84</v>
      </c>
      <c r="S12" s="2">
        <v>91</v>
      </c>
      <c r="T12" s="14"/>
      <c r="U12" s="15" t="s">
        <v>554</v>
      </c>
      <c r="V12" s="16">
        <v>405</v>
      </c>
      <c r="W12" s="2">
        <f t="shared" si="2"/>
        <v>848</v>
      </c>
      <c r="X12" s="16">
        <v>388</v>
      </c>
      <c r="Y12" s="2">
        <v>460</v>
      </c>
      <c r="Z12" s="14"/>
      <c r="AA12" s="15" t="s">
        <v>649</v>
      </c>
      <c r="AB12" s="16">
        <v>227</v>
      </c>
      <c r="AC12" s="2">
        <f t="shared" si="3"/>
        <v>410</v>
      </c>
      <c r="AD12" s="16">
        <v>185</v>
      </c>
      <c r="AE12" s="2">
        <v>225</v>
      </c>
      <c r="AF12" s="14"/>
      <c r="AG12" s="10"/>
      <c r="AH12" s="10"/>
      <c r="AI12" s="10"/>
      <c r="AJ12" s="10"/>
      <c r="AK12" s="10"/>
      <c r="AL12" s="2"/>
      <c r="AM12" s="2"/>
    </row>
    <row r="13" spans="2:39" s="1" customFormat="1" ht="17.25" customHeight="1">
      <c r="B13" s="15" t="s">
        <v>722</v>
      </c>
      <c r="C13" s="16">
        <f>I51</f>
        <v>2485</v>
      </c>
      <c r="D13" s="16">
        <f>J51</f>
        <v>5678</v>
      </c>
      <c r="E13" s="16">
        <f>K51</f>
        <v>2637</v>
      </c>
      <c r="F13" s="16">
        <f>L51</f>
        <v>3041</v>
      </c>
      <c r="G13" s="14"/>
      <c r="H13" s="15" t="s">
        <v>636</v>
      </c>
      <c r="I13" s="16">
        <v>245</v>
      </c>
      <c r="J13" s="2">
        <f t="shared" si="0"/>
        <v>387</v>
      </c>
      <c r="K13" s="16">
        <v>145</v>
      </c>
      <c r="L13" s="2">
        <v>242</v>
      </c>
      <c r="M13" s="14"/>
      <c r="N13" s="10"/>
      <c r="O13" s="15" t="s">
        <v>644</v>
      </c>
      <c r="P13" s="16">
        <v>320</v>
      </c>
      <c r="Q13" s="2">
        <f t="shared" si="1"/>
        <v>683</v>
      </c>
      <c r="R13" s="16">
        <v>309</v>
      </c>
      <c r="S13" s="2">
        <v>374</v>
      </c>
      <c r="T13" s="14"/>
      <c r="U13" s="15" t="s">
        <v>557</v>
      </c>
      <c r="V13" s="16">
        <v>259</v>
      </c>
      <c r="W13" s="2">
        <f t="shared" si="2"/>
        <v>546</v>
      </c>
      <c r="X13" s="16">
        <v>255</v>
      </c>
      <c r="Y13" s="2">
        <v>291</v>
      </c>
      <c r="Z13" s="14"/>
      <c r="AA13" s="15" t="s">
        <v>653</v>
      </c>
      <c r="AB13" s="16">
        <v>315</v>
      </c>
      <c r="AC13" s="2">
        <f t="shared" si="3"/>
        <v>700</v>
      </c>
      <c r="AD13" s="16">
        <v>317</v>
      </c>
      <c r="AE13" s="2">
        <v>383</v>
      </c>
      <c r="AF13" s="14"/>
      <c r="AG13" s="10"/>
      <c r="AH13" s="10"/>
      <c r="AI13" s="10"/>
      <c r="AJ13" s="10"/>
      <c r="AK13" s="10"/>
      <c r="AL13" s="2"/>
      <c r="AM13" s="2"/>
    </row>
    <row r="14" spans="2:39" s="1" customFormat="1" ht="17.25" customHeight="1">
      <c r="B14" s="15" t="s">
        <v>721</v>
      </c>
      <c r="C14" s="16">
        <f>I62</f>
        <v>2642</v>
      </c>
      <c r="D14" s="16">
        <f>J62</f>
        <v>5627</v>
      </c>
      <c r="E14" s="16">
        <f>K62</f>
        <v>2634</v>
      </c>
      <c r="F14" s="16">
        <f>L62</f>
        <v>2993</v>
      </c>
      <c r="G14" s="14"/>
      <c r="H14" s="15" t="s">
        <v>640</v>
      </c>
      <c r="I14" s="16">
        <v>182</v>
      </c>
      <c r="J14" s="2">
        <f t="shared" si="0"/>
        <v>300</v>
      </c>
      <c r="K14" s="16">
        <v>112</v>
      </c>
      <c r="L14" s="2">
        <v>188</v>
      </c>
      <c r="M14" s="14"/>
      <c r="N14" s="10"/>
      <c r="O14" s="15" t="s">
        <v>647</v>
      </c>
      <c r="P14" s="16">
        <v>32</v>
      </c>
      <c r="Q14" s="2">
        <f t="shared" si="1"/>
        <v>79</v>
      </c>
      <c r="R14" s="16">
        <v>39</v>
      </c>
      <c r="S14" s="2">
        <v>40</v>
      </c>
      <c r="T14" s="14"/>
      <c r="U14" s="15" t="s">
        <v>561</v>
      </c>
      <c r="V14" s="16">
        <v>48</v>
      </c>
      <c r="W14" s="2">
        <f t="shared" si="2"/>
        <v>110</v>
      </c>
      <c r="X14" s="16">
        <v>45</v>
      </c>
      <c r="Y14" s="2">
        <v>65</v>
      </c>
      <c r="Z14" s="14"/>
      <c r="AA14" s="15" t="s">
        <v>657</v>
      </c>
      <c r="AB14" s="16">
        <v>330</v>
      </c>
      <c r="AC14" s="2">
        <f t="shared" si="3"/>
        <v>749</v>
      </c>
      <c r="AD14" s="16">
        <v>351</v>
      </c>
      <c r="AE14" s="2">
        <v>398</v>
      </c>
      <c r="AF14" s="14"/>
      <c r="AG14" s="10"/>
      <c r="AH14" s="10"/>
      <c r="AI14" s="10"/>
      <c r="AJ14" s="10"/>
      <c r="AK14" s="10"/>
      <c r="AL14" s="2"/>
      <c r="AM14" s="2"/>
    </row>
    <row r="15" spans="2:39" s="1" customFormat="1" ht="17.25" customHeight="1">
      <c r="B15" s="15" t="s">
        <v>716</v>
      </c>
      <c r="C15" s="16">
        <f>P23</f>
        <v>2370</v>
      </c>
      <c r="D15" s="16">
        <f>Q23</f>
        <v>4951</v>
      </c>
      <c r="E15" s="16">
        <f>R23</f>
        <v>2197</v>
      </c>
      <c r="F15" s="16">
        <f>S23</f>
        <v>2754</v>
      </c>
      <c r="G15" s="14"/>
      <c r="H15" s="15" t="s">
        <v>643</v>
      </c>
      <c r="I15" s="16">
        <v>286</v>
      </c>
      <c r="J15" s="2">
        <f t="shared" si="0"/>
        <v>554</v>
      </c>
      <c r="K15" s="16">
        <v>258</v>
      </c>
      <c r="L15" s="2">
        <v>296</v>
      </c>
      <c r="M15" s="14"/>
      <c r="N15" s="10"/>
      <c r="O15" s="15" t="s">
        <v>651</v>
      </c>
      <c r="P15" s="16">
        <v>84</v>
      </c>
      <c r="Q15" s="2">
        <f t="shared" si="1"/>
        <v>162</v>
      </c>
      <c r="R15" s="16">
        <v>71</v>
      </c>
      <c r="S15" s="2">
        <v>91</v>
      </c>
      <c r="T15" s="14"/>
      <c r="U15" s="23"/>
      <c r="V15" s="18"/>
      <c r="W15" s="2"/>
      <c r="X15" s="18"/>
      <c r="Y15" s="2"/>
      <c r="Z15" s="14"/>
      <c r="AA15" s="15" t="s">
        <v>660</v>
      </c>
      <c r="AB15" s="16">
        <v>672</v>
      </c>
      <c r="AC15" s="2">
        <f t="shared" si="3"/>
        <v>1564</v>
      </c>
      <c r="AD15" s="16">
        <v>718</v>
      </c>
      <c r="AE15" s="2">
        <v>846</v>
      </c>
      <c r="AF15" s="14"/>
      <c r="AG15" s="10"/>
      <c r="AH15" s="10"/>
      <c r="AI15" s="10"/>
      <c r="AJ15" s="10"/>
      <c r="AK15" s="10"/>
      <c r="AL15" s="2"/>
      <c r="AM15" s="2"/>
    </row>
    <row r="16" spans="2:39" s="1" customFormat="1" ht="17.25" customHeight="1" thickBot="1">
      <c r="B16" s="15" t="s">
        <v>718</v>
      </c>
      <c r="C16" s="16">
        <f>P46</f>
        <v>4459</v>
      </c>
      <c r="D16" s="16">
        <f>Q46</f>
        <v>10079</v>
      </c>
      <c r="E16" s="16">
        <f>R46</f>
        <v>4816</v>
      </c>
      <c r="F16" s="16">
        <f>S46</f>
        <v>5263</v>
      </c>
      <c r="G16" s="14"/>
      <c r="H16" s="15" t="s">
        <v>646</v>
      </c>
      <c r="I16" s="16">
        <v>460</v>
      </c>
      <c r="J16" s="2">
        <f t="shared" si="0"/>
        <v>867</v>
      </c>
      <c r="K16" s="16">
        <v>388</v>
      </c>
      <c r="L16" s="2">
        <v>479</v>
      </c>
      <c r="M16" s="14"/>
      <c r="N16" s="150"/>
      <c r="O16" s="15" t="s">
        <v>655</v>
      </c>
      <c r="P16" s="16">
        <v>28</v>
      </c>
      <c r="Q16" s="2">
        <f t="shared" si="1"/>
        <v>66</v>
      </c>
      <c r="R16" s="16">
        <v>28</v>
      </c>
      <c r="S16" s="2">
        <v>38</v>
      </c>
      <c r="T16" s="14"/>
      <c r="U16" s="20" t="s">
        <v>560</v>
      </c>
      <c r="V16" s="21">
        <f>SUM(V6:V15)</f>
        <v>2912</v>
      </c>
      <c r="W16" s="21">
        <f>SUM(W6:W15)</f>
        <v>5733</v>
      </c>
      <c r="X16" s="21">
        <f>SUM(X6:X15)</f>
        <v>2503</v>
      </c>
      <c r="Y16" s="22">
        <f>SUM(Y6:Y15)</f>
        <v>3230</v>
      </c>
      <c r="Z16" s="24"/>
      <c r="AA16" s="15" t="s">
        <v>663</v>
      </c>
      <c r="AB16" s="16">
        <v>239</v>
      </c>
      <c r="AC16" s="2">
        <f t="shared" si="3"/>
        <v>309</v>
      </c>
      <c r="AD16" s="16">
        <v>110</v>
      </c>
      <c r="AE16" s="2">
        <v>199</v>
      </c>
      <c r="AF16" s="14"/>
      <c r="AG16" s="10"/>
      <c r="AH16" s="10"/>
      <c r="AI16" s="10"/>
      <c r="AJ16" s="10"/>
      <c r="AK16" s="10"/>
      <c r="AL16" s="2"/>
      <c r="AM16" s="2"/>
    </row>
    <row r="17" spans="2:39" s="1" customFormat="1" ht="17.25" customHeight="1">
      <c r="B17" s="15" t="s">
        <v>715</v>
      </c>
      <c r="C17" s="16">
        <f>P62</f>
        <v>2554</v>
      </c>
      <c r="D17" s="16">
        <f>Q62</f>
        <v>4872</v>
      </c>
      <c r="E17" s="16">
        <f>R62</f>
        <v>2043</v>
      </c>
      <c r="F17" s="16">
        <f>S62</f>
        <v>2829</v>
      </c>
      <c r="G17" s="14"/>
      <c r="H17" s="15" t="s">
        <v>650</v>
      </c>
      <c r="I17" s="16">
        <v>392</v>
      </c>
      <c r="J17" s="2">
        <f t="shared" si="0"/>
        <v>813</v>
      </c>
      <c r="K17" s="16">
        <v>396</v>
      </c>
      <c r="L17" s="2">
        <v>417</v>
      </c>
      <c r="M17" s="14"/>
      <c r="N17" s="10"/>
      <c r="O17" s="15" t="s">
        <v>658</v>
      </c>
      <c r="P17" s="16">
        <v>53</v>
      </c>
      <c r="Q17" s="2">
        <f t="shared" si="1"/>
        <v>114</v>
      </c>
      <c r="R17" s="16">
        <v>53</v>
      </c>
      <c r="S17" s="2">
        <v>61</v>
      </c>
      <c r="T17" s="14"/>
      <c r="U17" s="3"/>
      <c r="V17" s="2"/>
      <c r="W17" s="2"/>
      <c r="X17" s="2"/>
      <c r="Y17" s="2"/>
      <c r="Z17" s="2"/>
      <c r="AA17" s="15" t="s">
        <v>665</v>
      </c>
      <c r="AB17" s="16">
        <v>281</v>
      </c>
      <c r="AC17" s="2">
        <f t="shared" si="3"/>
        <v>515</v>
      </c>
      <c r="AD17" s="16">
        <v>244</v>
      </c>
      <c r="AE17" s="2">
        <v>271</v>
      </c>
      <c r="AF17" s="14"/>
      <c r="AG17" s="10"/>
      <c r="AH17" s="10"/>
      <c r="AI17" s="10"/>
      <c r="AJ17" s="10"/>
      <c r="AK17" s="10"/>
      <c r="AL17" s="2"/>
      <c r="AM17" s="2"/>
    </row>
    <row r="18" spans="2:39" s="1" customFormat="1" ht="17.25" customHeight="1" thickBot="1">
      <c r="B18" s="15" t="s">
        <v>714</v>
      </c>
      <c r="C18" s="16">
        <f>V16</f>
        <v>2912</v>
      </c>
      <c r="D18" s="16">
        <f>W16</f>
        <v>5733</v>
      </c>
      <c r="E18" s="16">
        <f>X16</f>
        <v>2503</v>
      </c>
      <c r="F18" s="16">
        <f>Y16</f>
        <v>3230</v>
      </c>
      <c r="G18" s="14"/>
      <c r="H18" s="15" t="s">
        <v>654</v>
      </c>
      <c r="I18" s="16">
        <v>140</v>
      </c>
      <c r="J18" s="2">
        <f t="shared" si="0"/>
        <v>279</v>
      </c>
      <c r="K18" s="16">
        <v>130</v>
      </c>
      <c r="L18" s="2">
        <v>149</v>
      </c>
      <c r="M18" s="14"/>
      <c r="N18" s="10"/>
      <c r="O18" s="15" t="s">
        <v>661</v>
      </c>
      <c r="P18" s="16">
        <v>38</v>
      </c>
      <c r="Q18" s="2">
        <f t="shared" si="1"/>
        <v>102</v>
      </c>
      <c r="R18" s="16">
        <v>48</v>
      </c>
      <c r="S18" s="2">
        <v>54</v>
      </c>
      <c r="T18" s="14"/>
      <c r="U18" s="6" t="s">
        <v>594</v>
      </c>
      <c r="V18" s="2"/>
      <c r="W18" s="2"/>
      <c r="X18" s="2"/>
      <c r="Z18" s="2"/>
      <c r="AA18" s="15" t="s">
        <v>668</v>
      </c>
      <c r="AB18" s="16">
        <v>242</v>
      </c>
      <c r="AC18" s="2">
        <f t="shared" si="3"/>
        <v>636</v>
      </c>
      <c r="AD18" s="16">
        <v>300</v>
      </c>
      <c r="AE18" s="2">
        <v>336</v>
      </c>
      <c r="AF18" s="14"/>
      <c r="AG18" s="10"/>
      <c r="AH18" s="10"/>
      <c r="AI18" s="10"/>
      <c r="AJ18" s="10"/>
      <c r="AK18" s="10"/>
      <c r="AL18" s="2"/>
      <c r="AM18" s="2"/>
    </row>
    <row r="19" spans="2:39" s="1" customFormat="1" ht="17.25" customHeight="1">
      <c r="B19" s="15" t="s">
        <v>719</v>
      </c>
      <c r="C19" s="16">
        <f>V32</f>
        <v>3411</v>
      </c>
      <c r="D19" s="16">
        <f>W32</f>
        <v>7452</v>
      </c>
      <c r="E19" s="16">
        <f>X32</f>
        <v>3385</v>
      </c>
      <c r="F19" s="16">
        <f>Y32</f>
        <v>4067</v>
      </c>
      <c r="G19" s="14"/>
      <c r="H19" s="23"/>
      <c r="I19" s="18"/>
      <c r="K19" s="18"/>
      <c r="M19" s="14"/>
      <c r="N19" s="10"/>
      <c r="O19" s="15" t="s">
        <v>664</v>
      </c>
      <c r="P19" s="16">
        <v>29</v>
      </c>
      <c r="Q19" s="2">
        <f t="shared" si="1"/>
        <v>69</v>
      </c>
      <c r="R19" s="16">
        <v>28</v>
      </c>
      <c r="S19" s="2">
        <v>41</v>
      </c>
      <c r="T19" s="14"/>
      <c r="U19" s="441" t="s">
        <v>526</v>
      </c>
      <c r="V19" s="443" t="s">
        <v>527</v>
      </c>
      <c r="W19" s="443" t="s">
        <v>528</v>
      </c>
      <c r="X19" s="249"/>
      <c r="Y19" s="445"/>
      <c r="Z19" s="2"/>
      <c r="AA19" s="15" t="s">
        <v>670</v>
      </c>
      <c r="AB19" s="16">
        <v>32</v>
      </c>
      <c r="AC19" s="2">
        <f t="shared" si="3"/>
        <v>77</v>
      </c>
      <c r="AD19" s="16">
        <v>33</v>
      </c>
      <c r="AE19" s="2">
        <v>44</v>
      </c>
      <c r="AF19" s="14"/>
      <c r="AG19" s="10"/>
      <c r="AH19" s="10"/>
      <c r="AI19" s="10"/>
      <c r="AJ19" s="10"/>
      <c r="AK19" s="10"/>
      <c r="AL19" s="2"/>
      <c r="AM19" s="2"/>
    </row>
    <row r="20" spans="2:39" s="1" customFormat="1" ht="17.25" customHeight="1" thickBot="1">
      <c r="B20" s="15" t="s">
        <v>720</v>
      </c>
      <c r="C20" s="16">
        <f>V43</f>
        <v>179</v>
      </c>
      <c r="D20" s="16">
        <f>W43</f>
        <v>464</v>
      </c>
      <c r="E20" s="16">
        <f>X43</f>
        <v>235</v>
      </c>
      <c r="F20" s="16">
        <f>Y43</f>
        <v>229</v>
      </c>
      <c r="G20" s="14"/>
      <c r="H20" s="20" t="s">
        <v>560</v>
      </c>
      <c r="I20" s="21">
        <f>SUM(I6:I19)</f>
        <v>3230</v>
      </c>
      <c r="J20" s="21">
        <f>SUM(J6:J19)</f>
        <v>5836</v>
      </c>
      <c r="K20" s="21">
        <f>SUM(K6:K19)</f>
        <v>2514</v>
      </c>
      <c r="L20" s="22">
        <f>SUM(L6:L19)</f>
        <v>3322</v>
      </c>
      <c r="M20" s="2"/>
      <c r="N20" s="10"/>
      <c r="O20" s="15" t="s">
        <v>667</v>
      </c>
      <c r="P20" s="16">
        <v>38</v>
      </c>
      <c r="Q20" s="2">
        <f t="shared" si="1"/>
        <v>107</v>
      </c>
      <c r="R20" s="16">
        <v>54</v>
      </c>
      <c r="S20" s="2">
        <v>53</v>
      </c>
      <c r="T20" s="14"/>
      <c r="U20" s="442"/>
      <c r="V20" s="444"/>
      <c r="W20" s="8" t="s">
        <v>4</v>
      </c>
      <c r="X20" s="8" t="s">
        <v>5</v>
      </c>
      <c r="Y20" s="9" t="s">
        <v>6</v>
      </c>
      <c r="Z20" s="2"/>
      <c r="AA20" s="23"/>
      <c r="AB20" s="18"/>
      <c r="AC20" s="2"/>
      <c r="AD20" s="18"/>
      <c r="AE20" s="2"/>
      <c r="AF20" s="14"/>
      <c r="AG20" s="10"/>
      <c r="AH20" s="10"/>
      <c r="AI20" s="10"/>
      <c r="AJ20" s="10"/>
      <c r="AK20" s="10"/>
      <c r="AL20" s="2"/>
      <c r="AM20" s="2"/>
    </row>
    <row r="21" spans="2:39" s="1" customFormat="1" ht="17.25" customHeight="1" thickBot="1">
      <c r="B21" s="15" t="s">
        <v>723</v>
      </c>
      <c r="C21" s="16">
        <f>V58</f>
        <v>3879</v>
      </c>
      <c r="D21" s="16">
        <f>W58</f>
        <v>8344</v>
      </c>
      <c r="E21" s="16">
        <f>X58</f>
        <v>3847</v>
      </c>
      <c r="F21" s="16">
        <f>Y58</f>
        <v>4497</v>
      </c>
      <c r="G21" s="14"/>
      <c r="H21" s="3"/>
      <c r="I21" s="2"/>
      <c r="J21" s="2"/>
      <c r="K21" s="2"/>
      <c r="L21" s="2"/>
      <c r="M21" s="2"/>
      <c r="N21" s="10"/>
      <c r="O21" s="15" t="s">
        <v>669</v>
      </c>
      <c r="P21" s="16">
        <v>106</v>
      </c>
      <c r="Q21" s="2">
        <f t="shared" si="1"/>
        <v>309</v>
      </c>
      <c r="R21" s="16">
        <v>139</v>
      </c>
      <c r="S21" s="2">
        <v>170</v>
      </c>
      <c r="T21" s="14"/>
      <c r="U21" s="11" t="s">
        <v>603</v>
      </c>
      <c r="V21" s="12">
        <v>685</v>
      </c>
      <c r="W21" s="2">
        <f aca="true" t="shared" si="4" ref="W21:W30">SUM(X21:Y21)</f>
        <v>1391</v>
      </c>
      <c r="X21" s="12">
        <v>646</v>
      </c>
      <c r="Y21" s="2">
        <v>745</v>
      </c>
      <c r="Z21" s="14"/>
      <c r="AA21" s="20" t="s">
        <v>560</v>
      </c>
      <c r="AB21" s="21">
        <f>SUM(AB6:AB20)</f>
        <v>5247</v>
      </c>
      <c r="AC21" s="21">
        <f>SUM(AC6:AC20)</f>
        <v>11577</v>
      </c>
      <c r="AD21" s="21">
        <f>SUM(AD6:AD20)</f>
        <v>5443</v>
      </c>
      <c r="AE21" s="22">
        <f>SUM(AE6:AE20)</f>
        <v>6134</v>
      </c>
      <c r="AF21" s="2"/>
      <c r="AG21" s="10"/>
      <c r="AH21" s="10"/>
      <c r="AI21" s="10"/>
      <c r="AJ21" s="10"/>
      <c r="AK21" s="10"/>
      <c r="AL21" s="2"/>
      <c r="AM21" s="2"/>
    </row>
    <row r="22" spans="2:39" s="1" customFormat="1" ht="17.25" customHeight="1" thickBot="1">
      <c r="B22" s="15" t="s">
        <v>724</v>
      </c>
      <c r="C22" s="16">
        <f>C84</f>
        <v>0</v>
      </c>
      <c r="D22" s="16">
        <f>D84</f>
        <v>0</v>
      </c>
      <c r="E22" s="16">
        <f>E84</f>
        <v>0</v>
      </c>
      <c r="F22" s="16">
        <f>F84</f>
        <v>0</v>
      </c>
      <c r="G22" s="14"/>
      <c r="H22" s="6" t="s">
        <v>666</v>
      </c>
      <c r="I22" s="2"/>
      <c r="J22" s="2"/>
      <c r="K22" s="2"/>
      <c r="M22" s="2"/>
      <c r="N22" s="10"/>
      <c r="O22" s="23"/>
      <c r="P22" s="18"/>
      <c r="Q22" s="2"/>
      <c r="R22" s="18"/>
      <c r="S22" s="2"/>
      <c r="T22" s="14"/>
      <c r="U22" s="15" t="s">
        <v>606</v>
      </c>
      <c r="V22" s="16">
        <v>129</v>
      </c>
      <c r="W22" s="2">
        <f t="shared" si="4"/>
        <v>299</v>
      </c>
      <c r="X22" s="16">
        <v>130</v>
      </c>
      <c r="Y22" s="2">
        <v>169</v>
      </c>
      <c r="Z22" s="14"/>
      <c r="AA22" s="3"/>
      <c r="AB22" s="2"/>
      <c r="AC22" s="2"/>
      <c r="AD22" s="2"/>
      <c r="AE22" s="2"/>
      <c r="AF22" s="2"/>
      <c r="AG22" s="10"/>
      <c r="AH22" s="10"/>
      <c r="AI22" s="10"/>
      <c r="AJ22" s="10"/>
      <c r="AK22" s="10"/>
      <c r="AL22" s="2"/>
      <c r="AM22" s="2"/>
    </row>
    <row r="23" spans="2:39" s="1" customFormat="1" ht="17.25" customHeight="1" thickBot="1">
      <c r="B23" s="15" t="s">
        <v>725</v>
      </c>
      <c r="C23" s="16">
        <f>C103</f>
        <v>0</v>
      </c>
      <c r="D23" s="16">
        <f>D103</f>
        <v>0</v>
      </c>
      <c r="E23" s="16">
        <f>E103</f>
        <v>0</v>
      </c>
      <c r="F23" s="16">
        <f>F103</f>
        <v>0</v>
      </c>
      <c r="G23" s="14"/>
      <c r="H23" s="441" t="s">
        <v>526</v>
      </c>
      <c r="I23" s="443" t="s">
        <v>527</v>
      </c>
      <c r="J23" s="443" t="s">
        <v>528</v>
      </c>
      <c r="K23" s="249"/>
      <c r="L23" s="445"/>
      <c r="M23" s="2"/>
      <c r="N23" s="10"/>
      <c r="O23" s="20" t="s">
        <v>560</v>
      </c>
      <c r="P23" s="21">
        <f>SUM(P6:P22)</f>
        <v>2370</v>
      </c>
      <c r="Q23" s="21">
        <f>SUM(Q6:Q22)</f>
        <v>4951</v>
      </c>
      <c r="R23" s="21">
        <f>SUM(R6:R22)</f>
        <v>2197</v>
      </c>
      <c r="S23" s="22">
        <f>SUM(S6:S22)</f>
        <v>2754</v>
      </c>
      <c r="T23" s="2"/>
      <c r="U23" s="15" t="s">
        <v>608</v>
      </c>
      <c r="V23" s="16">
        <v>312</v>
      </c>
      <c r="W23" s="2">
        <f t="shared" si="4"/>
        <v>721</v>
      </c>
      <c r="X23" s="16">
        <v>329</v>
      </c>
      <c r="Y23" s="2">
        <v>392</v>
      </c>
      <c r="Z23" s="14"/>
      <c r="AA23" s="6" t="s">
        <v>690</v>
      </c>
      <c r="AB23" s="2"/>
      <c r="AC23" s="2"/>
      <c r="AD23" s="2"/>
      <c r="AF23" s="2"/>
      <c r="AG23" s="10"/>
      <c r="AH23" s="10"/>
      <c r="AI23" s="10"/>
      <c r="AJ23" s="10"/>
      <c r="AK23" s="10"/>
      <c r="AL23" s="2"/>
      <c r="AM23" s="2"/>
    </row>
    <row r="24" spans="1:37" ht="17.25" customHeight="1" thickBot="1">
      <c r="A24" s="1"/>
      <c r="B24" s="15" t="s">
        <v>726</v>
      </c>
      <c r="C24" s="16">
        <f>C113</f>
        <v>0</v>
      </c>
      <c r="D24" s="16">
        <f>D113</f>
        <v>0</v>
      </c>
      <c r="E24" s="16">
        <f>E113</f>
        <v>0</v>
      </c>
      <c r="F24" s="16">
        <f>F113</f>
        <v>0</v>
      </c>
      <c r="G24" s="14"/>
      <c r="H24" s="442"/>
      <c r="I24" s="444"/>
      <c r="J24" s="8" t="s">
        <v>4</v>
      </c>
      <c r="K24" s="8" t="s">
        <v>5</v>
      </c>
      <c r="L24" s="9" t="s">
        <v>6</v>
      </c>
      <c r="N24" s="10"/>
      <c r="U24" s="15" t="s">
        <v>611</v>
      </c>
      <c r="V24" s="16">
        <v>396</v>
      </c>
      <c r="W24" s="2">
        <f t="shared" si="4"/>
        <v>997</v>
      </c>
      <c r="X24" s="16">
        <v>457</v>
      </c>
      <c r="Y24" s="2">
        <v>540</v>
      </c>
      <c r="Z24" s="14"/>
      <c r="AA24" s="441" t="s">
        <v>526</v>
      </c>
      <c r="AB24" s="443" t="s">
        <v>527</v>
      </c>
      <c r="AC24" s="443" t="s">
        <v>528</v>
      </c>
      <c r="AD24" s="249"/>
      <c r="AE24" s="445"/>
      <c r="AG24" s="10"/>
      <c r="AH24" s="10"/>
      <c r="AI24" s="10"/>
      <c r="AJ24" s="10"/>
      <c r="AK24" s="10"/>
    </row>
    <row r="25" spans="1:37" ht="17.25" customHeight="1" thickBot="1">
      <c r="A25" s="1"/>
      <c r="B25" s="153"/>
      <c r="C25" s="155"/>
      <c r="D25" s="155"/>
      <c r="E25" s="155"/>
      <c r="F25" s="156"/>
      <c r="G25" s="158"/>
      <c r="H25" s="11" t="s">
        <v>672</v>
      </c>
      <c r="I25" s="12">
        <v>173</v>
      </c>
      <c r="J25" s="2">
        <f aca="true" t="shared" si="5" ref="J25:J31">SUM(K25:L25)</f>
        <v>287</v>
      </c>
      <c r="K25" s="12">
        <v>114</v>
      </c>
      <c r="L25" s="2">
        <v>173</v>
      </c>
      <c r="M25" s="14"/>
      <c r="N25" s="10"/>
      <c r="O25" s="6" t="s">
        <v>524</v>
      </c>
      <c r="S25" s="1"/>
      <c r="T25" s="1"/>
      <c r="U25" s="15" t="s">
        <v>613</v>
      </c>
      <c r="V25" s="16">
        <v>198</v>
      </c>
      <c r="W25" s="2">
        <f t="shared" si="4"/>
        <v>488</v>
      </c>
      <c r="X25" s="16">
        <v>231</v>
      </c>
      <c r="Y25" s="2">
        <v>257</v>
      </c>
      <c r="Z25" s="14"/>
      <c r="AA25" s="442"/>
      <c r="AB25" s="444"/>
      <c r="AC25" s="8" t="s">
        <v>4</v>
      </c>
      <c r="AD25" s="8" t="s">
        <v>5</v>
      </c>
      <c r="AE25" s="9" t="s">
        <v>6</v>
      </c>
      <c r="AG25" s="10"/>
      <c r="AH25" s="10"/>
      <c r="AI25" s="10"/>
      <c r="AJ25" s="10"/>
      <c r="AK25" s="10"/>
    </row>
    <row r="26" spans="1:37" ht="17.25" customHeight="1">
      <c r="A26" s="1"/>
      <c r="B26" s="10"/>
      <c r="C26" s="10"/>
      <c r="D26" s="10"/>
      <c r="E26" s="10"/>
      <c r="F26" s="10"/>
      <c r="G26" s="10"/>
      <c r="H26" s="15" t="s">
        <v>673</v>
      </c>
      <c r="I26" s="16">
        <v>570</v>
      </c>
      <c r="J26" s="2">
        <f t="shared" si="5"/>
        <v>1109</v>
      </c>
      <c r="K26" s="16">
        <v>484</v>
      </c>
      <c r="L26" s="2">
        <v>625</v>
      </c>
      <c r="M26" s="14"/>
      <c r="N26" s="10"/>
      <c r="O26" s="441" t="s">
        <v>526</v>
      </c>
      <c r="P26" s="443" t="s">
        <v>527</v>
      </c>
      <c r="Q26" s="443" t="s">
        <v>528</v>
      </c>
      <c r="R26" s="249"/>
      <c r="S26" s="445"/>
      <c r="T26" s="1"/>
      <c r="U26" s="15" t="s">
        <v>615</v>
      </c>
      <c r="V26" s="16">
        <v>136</v>
      </c>
      <c r="W26" s="2">
        <f>SUM(X26:Y26)</f>
        <v>302</v>
      </c>
      <c r="X26" s="16">
        <v>139</v>
      </c>
      <c r="Y26" s="2">
        <v>163</v>
      </c>
      <c r="Z26" s="14"/>
      <c r="AA26" s="11" t="s">
        <v>691</v>
      </c>
      <c r="AB26" s="12">
        <v>702</v>
      </c>
      <c r="AC26" s="2">
        <f aca="true" t="shared" si="6" ref="AC26:AC38">SUM(AD26:AE26)</f>
        <v>1686</v>
      </c>
      <c r="AD26" s="12">
        <v>806</v>
      </c>
      <c r="AE26" s="2">
        <v>880</v>
      </c>
      <c r="AF26" s="14"/>
      <c r="AG26" s="10"/>
      <c r="AH26" s="10"/>
      <c r="AI26" s="10"/>
      <c r="AJ26" s="10"/>
      <c r="AK26" s="10"/>
    </row>
    <row r="27" spans="1:37" ht="17.25" customHeight="1" thickBot="1">
      <c r="A27" s="1"/>
      <c r="B27" s="6" t="s">
        <v>522</v>
      </c>
      <c r="F27" s="1"/>
      <c r="G27" s="1"/>
      <c r="H27" s="15" t="s">
        <v>674</v>
      </c>
      <c r="I27" s="16">
        <v>375</v>
      </c>
      <c r="J27" s="2">
        <f t="shared" si="5"/>
        <v>634</v>
      </c>
      <c r="K27" s="16">
        <v>250</v>
      </c>
      <c r="L27" s="2">
        <v>384</v>
      </c>
      <c r="M27" s="14"/>
      <c r="N27" s="10"/>
      <c r="O27" s="442"/>
      <c r="P27" s="444"/>
      <c r="Q27" s="8" t="s">
        <v>4</v>
      </c>
      <c r="R27" s="8" t="s">
        <v>5</v>
      </c>
      <c r="S27" s="9" t="s">
        <v>6</v>
      </c>
      <c r="T27" s="1"/>
      <c r="U27" s="15" t="s">
        <v>617</v>
      </c>
      <c r="V27" s="16">
        <v>437</v>
      </c>
      <c r="W27" s="2">
        <f t="shared" si="4"/>
        <v>766</v>
      </c>
      <c r="X27" s="16">
        <v>326</v>
      </c>
      <c r="Y27" s="2">
        <v>440</v>
      </c>
      <c r="Z27" s="14"/>
      <c r="AA27" s="15" t="s">
        <v>692</v>
      </c>
      <c r="AB27" s="16">
        <v>1204</v>
      </c>
      <c r="AC27" s="2">
        <f t="shared" si="6"/>
        <v>2931</v>
      </c>
      <c r="AD27" s="16">
        <v>1320</v>
      </c>
      <c r="AE27" s="2">
        <v>1611</v>
      </c>
      <c r="AF27" s="14"/>
      <c r="AG27" s="10"/>
      <c r="AH27" s="10"/>
      <c r="AI27" s="10"/>
      <c r="AJ27" s="10"/>
      <c r="AK27" s="10"/>
    </row>
    <row r="28" spans="1:37" ht="17.25" customHeight="1">
      <c r="A28" s="1"/>
      <c r="B28" s="441" t="s">
        <v>526</v>
      </c>
      <c r="C28" s="443" t="s">
        <v>527</v>
      </c>
      <c r="D28" s="443" t="s">
        <v>528</v>
      </c>
      <c r="E28" s="249"/>
      <c r="F28" s="445"/>
      <c r="G28" s="1"/>
      <c r="H28" s="15" t="s">
        <v>677</v>
      </c>
      <c r="I28" s="16">
        <v>592</v>
      </c>
      <c r="J28" s="2">
        <f t="shared" si="5"/>
        <v>1043</v>
      </c>
      <c r="K28" s="16">
        <v>412</v>
      </c>
      <c r="L28" s="2">
        <v>631</v>
      </c>
      <c r="M28" s="14"/>
      <c r="N28" s="10"/>
      <c r="O28" s="11" t="s">
        <v>531</v>
      </c>
      <c r="P28" s="12">
        <v>82</v>
      </c>
      <c r="Q28" s="2">
        <f aca="true" t="shared" si="7" ref="Q28:Q44">SUM(R28:S28)</f>
        <v>184</v>
      </c>
      <c r="R28" s="12">
        <v>79</v>
      </c>
      <c r="S28" s="2">
        <v>105</v>
      </c>
      <c r="T28" s="14"/>
      <c r="U28" s="15" t="s">
        <v>619</v>
      </c>
      <c r="V28" s="16">
        <v>659</v>
      </c>
      <c r="W28" s="2">
        <f>SUM(X28:Y28)</f>
        <v>1466</v>
      </c>
      <c r="X28" s="16">
        <v>677</v>
      </c>
      <c r="Y28" s="2">
        <v>789</v>
      </c>
      <c r="Z28" s="14"/>
      <c r="AA28" s="15" t="s">
        <v>693</v>
      </c>
      <c r="AB28" s="16">
        <v>1039</v>
      </c>
      <c r="AC28" s="2">
        <f t="shared" si="6"/>
        <v>2428</v>
      </c>
      <c r="AD28" s="16">
        <v>1107</v>
      </c>
      <c r="AE28" s="2">
        <v>1321</v>
      </c>
      <c r="AF28" s="14"/>
      <c r="AG28" s="10"/>
      <c r="AH28" s="10"/>
      <c r="AI28" s="10"/>
      <c r="AJ28" s="10"/>
      <c r="AK28" s="10"/>
    </row>
    <row r="29" spans="1:37" ht="17.25" customHeight="1" thickBot="1">
      <c r="A29" s="1"/>
      <c r="B29" s="442"/>
      <c r="C29" s="444"/>
      <c r="D29" s="8" t="s">
        <v>4</v>
      </c>
      <c r="E29" s="8" t="s">
        <v>5</v>
      </c>
      <c r="F29" s="9" t="s">
        <v>6</v>
      </c>
      <c r="G29" s="1"/>
      <c r="H29" s="15" t="s">
        <v>679</v>
      </c>
      <c r="I29" s="16">
        <v>399</v>
      </c>
      <c r="J29" s="2">
        <f t="shared" si="5"/>
        <v>782</v>
      </c>
      <c r="K29" s="16">
        <v>305</v>
      </c>
      <c r="L29" s="2">
        <v>477</v>
      </c>
      <c r="M29" s="14"/>
      <c r="N29" s="10"/>
      <c r="O29" s="15" t="s">
        <v>535</v>
      </c>
      <c r="P29" s="16">
        <v>255</v>
      </c>
      <c r="Q29" s="2">
        <f t="shared" si="7"/>
        <v>530</v>
      </c>
      <c r="R29" s="16">
        <v>257</v>
      </c>
      <c r="S29" s="2">
        <v>273</v>
      </c>
      <c r="T29" s="14"/>
      <c r="U29" s="15" t="s">
        <v>623</v>
      </c>
      <c r="V29" s="16">
        <v>299</v>
      </c>
      <c r="W29" s="2">
        <f t="shared" si="4"/>
        <v>710</v>
      </c>
      <c r="X29" s="16">
        <v>321</v>
      </c>
      <c r="Y29" s="2">
        <v>389</v>
      </c>
      <c r="Z29" s="14"/>
      <c r="AA29" s="15" t="s">
        <v>694</v>
      </c>
      <c r="AB29" s="16">
        <v>700</v>
      </c>
      <c r="AC29" s="2">
        <f t="shared" si="6"/>
        <v>1456</v>
      </c>
      <c r="AD29" s="16">
        <v>649</v>
      </c>
      <c r="AE29" s="2">
        <v>807</v>
      </c>
      <c r="AF29" s="14"/>
      <c r="AG29" s="10"/>
      <c r="AH29" s="10"/>
      <c r="AI29" s="10"/>
      <c r="AJ29" s="10"/>
      <c r="AK29" s="10"/>
    </row>
    <row r="30" spans="1:37" ht="17.25" customHeight="1">
      <c r="A30" s="1"/>
      <c r="B30" s="11" t="s">
        <v>529</v>
      </c>
      <c r="C30" s="12">
        <v>479</v>
      </c>
      <c r="D30" s="2">
        <f aca="true" t="shared" si="8" ref="D30:D36">SUM(E30:F30)</f>
        <v>867</v>
      </c>
      <c r="E30" s="12">
        <v>370</v>
      </c>
      <c r="F30" s="13">
        <v>497</v>
      </c>
      <c r="G30" s="14"/>
      <c r="H30" s="15" t="s">
        <v>682</v>
      </c>
      <c r="I30" s="16">
        <v>475</v>
      </c>
      <c r="J30" s="2">
        <f t="shared" si="5"/>
        <v>1046</v>
      </c>
      <c r="K30" s="16">
        <v>461</v>
      </c>
      <c r="L30" s="2">
        <v>585</v>
      </c>
      <c r="M30" s="14"/>
      <c r="N30" s="10"/>
      <c r="O30" s="15" t="s">
        <v>539</v>
      </c>
      <c r="P30" s="16">
        <v>119</v>
      </c>
      <c r="Q30" s="2">
        <f t="shared" si="7"/>
        <v>229</v>
      </c>
      <c r="R30" s="16">
        <v>117</v>
      </c>
      <c r="S30" s="2">
        <v>112</v>
      </c>
      <c r="T30" s="14"/>
      <c r="U30" s="15" t="s">
        <v>626</v>
      </c>
      <c r="V30" s="16">
        <v>160</v>
      </c>
      <c r="W30" s="2">
        <f t="shared" si="4"/>
        <v>312</v>
      </c>
      <c r="X30" s="16">
        <v>129</v>
      </c>
      <c r="Y30" s="2">
        <v>183</v>
      </c>
      <c r="Z30" s="14"/>
      <c r="AA30" s="15" t="s">
        <v>695</v>
      </c>
      <c r="AB30" s="16">
        <v>180</v>
      </c>
      <c r="AC30" s="2">
        <f t="shared" si="6"/>
        <v>351</v>
      </c>
      <c r="AD30" s="16">
        <v>164</v>
      </c>
      <c r="AE30" s="2">
        <v>187</v>
      </c>
      <c r="AF30" s="14"/>
      <c r="AG30" s="10"/>
      <c r="AH30" s="10"/>
      <c r="AI30" s="10"/>
      <c r="AJ30" s="10"/>
      <c r="AK30" s="10"/>
    </row>
    <row r="31" spans="1:37" ht="17.25" customHeight="1">
      <c r="A31" s="1"/>
      <c r="B31" s="15" t="s">
        <v>533</v>
      </c>
      <c r="C31" s="16">
        <v>408</v>
      </c>
      <c r="D31" s="2">
        <f t="shared" si="8"/>
        <v>792</v>
      </c>
      <c r="E31" s="16">
        <v>359</v>
      </c>
      <c r="F31" s="17">
        <v>433</v>
      </c>
      <c r="G31" s="14"/>
      <c r="H31" s="15" t="s">
        <v>685</v>
      </c>
      <c r="I31" s="16">
        <v>914</v>
      </c>
      <c r="J31" s="2">
        <f t="shared" si="5"/>
        <v>2061</v>
      </c>
      <c r="K31" s="16">
        <v>926</v>
      </c>
      <c r="L31" s="2">
        <v>1135</v>
      </c>
      <c r="M31" s="14"/>
      <c r="N31" s="10"/>
      <c r="O31" s="15" t="s">
        <v>543</v>
      </c>
      <c r="P31" s="16">
        <v>253</v>
      </c>
      <c r="Q31" s="2">
        <f t="shared" si="7"/>
        <v>619</v>
      </c>
      <c r="R31" s="16">
        <v>315</v>
      </c>
      <c r="S31" s="2">
        <v>304</v>
      </c>
      <c r="T31" s="14"/>
      <c r="U31" s="23"/>
      <c r="V31" s="18"/>
      <c r="X31" s="18"/>
      <c r="Z31" s="14"/>
      <c r="AA31" s="15" t="s">
        <v>696</v>
      </c>
      <c r="AB31" s="16">
        <v>94</v>
      </c>
      <c r="AC31" s="2">
        <f t="shared" si="6"/>
        <v>211</v>
      </c>
      <c r="AD31" s="16">
        <v>87</v>
      </c>
      <c r="AE31" s="2">
        <v>124</v>
      </c>
      <c r="AF31" s="14"/>
      <c r="AG31" s="10"/>
      <c r="AH31" s="10"/>
      <c r="AI31" s="10"/>
      <c r="AJ31" s="10"/>
      <c r="AK31" s="10"/>
    </row>
    <row r="32" spans="1:37" ht="17.25" customHeight="1" thickBot="1">
      <c r="A32" s="1"/>
      <c r="B32" s="15" t="s">
        <v>537</v>
      </c>
      <c r="C32" s="16">
        <v>718</v>
      </c>
      <c r="D32" s="2">
        <f t="shared" si="8"/>
        <v>1342</v>
      </c>
      <c r="E32" s="16">
        <v>560</v>
      </c>
      <c r="F32" s="17">
        <v>782</v>
      </c>
      <c r="G32" s="14"/>
      <c r="H32" s="23"/>
      <c r="I32" s="18"/>
      <c r="K32" s="18"/>
      <c r="M32" s="14"/>
      <c r="N32" s="10"/>
      <c r="O32" s="15" t="s">
        <v>547</v>
      </c>
      <c r="P32" s="16">
        <v>259</v>
      </c>
      <c r="Q32" s="2">
        <f t="shared" si="7"/>
        <v>616</v>
      </c>
      <c r="R32" s="16">
        <v>306</v>
      </c>
      <c r="S32" s="2">
        <v>310</v>
      </c>
      <c r="T32" s="14"/>
      <c r="U32" s="20" t="s">
        <v>560</v>
      </c>
      <c r="V32" s="21">
        <f>SUM(V21:V31)</f>
        <v>3411</v>
      </c>
      <c r="W32" s="21">
        <f>SUM(W21:W31)</f>
        <v>7452</v>
      </c>
      <c r="X32" s="21">
        <f>SUM(X21:X31)</f>
        <v>3385</v>
      </c>
      <c r="Y32" s="22">
        <f>SUM(Y21:Y31)</f>
        <v>4067</v>
      </c>
      <c r="AA32" s="15" t="s">
        <v>697</v>
      </c>
      <c r="AB32" s="16">
        <v>115</v>
      </c>
      <c r="AC32" s="2">
        <f t="shared" si="6"/>
        <v>211</v>
      </c>
      <c r="AD32" s="16">
        <v>96</v>
      </c>
      <c r="AE32" s="2">
        <v>115</v>
      </c>
      <c r="AF32" s="14"/>
      <c r="AG32" s="10"/>
      <c r="AH32" s="10"/>
      <c r="AI32" s="10"/>
      <c r="AJ32" s="10"/>
      <c r="AK32" s="10"/>
    </row>
    <row r="33" spans="1:37" ht="17.25" customHeight="1" thickBot="1">
      <c r="A33" s="1"/>
      <c r="B33" s="15" t="s">
        <v>541</v>
      </c>
      <c r="C33" s="16">
        <v>297</v>
      </c>
      <c r="D33" s="2">
        <f t="shared" si="8"/>
        <v>525</v>
      </c>
      <c r="E33" s="16">
        <v>200</v>
      </c>
      <c r="F33" s="17">
        <v>325</v>
      </c>
      <c r="G33" s="14"/>
      <c r="H33" s="20" t="s">
        <v>560</v>
      </c>
      <c r="I33" s="21">
        <f>SUM(I25:I32)</f>
        <v>3498</v>
      </c>
      <c r="J33" s="21">
        <f>SUM(J25:J32)</f>
        <v>6962</v>
      </c>
      <c r="K33" s="21">
        <f>SUM(K25:K32)</f>
        <v>2952</v>
      </c>
      <c r="L33" s="22">
        <f>SUM(L25:L32)</f>
        <v>4010</v>
      </c>
      <c r="N33" s="10"/>
      <c r="O33" s="15" t="s">
        <v>551</v>
      </c>
      <c r="P33" s="16">
        <v>413</v>
      </c>
      <c r="Q33" s="2">
        <f t="shared" si="7"/>
        <v>969</v>
      </c>
      <c r="R33" s="16">
        <v>455</v>
      </c>
      <c r="S33" s="2">
        <v>514</v>
      </c>
      <c r="T33" s="14"/>
      <c r="AA33" s="15" t="s">
        <v>698</v>
      </c>
      <c r="AB33" s="16">
        <v>57</v>
      </c>
      <c r="AC33" s="2">
        <f t="shared" si="6"/>
        <v>123</v>
      </c>
      <c r="AD33" s="16">
        <v>56</v>
      </c>
      <c r="AE33" s="2">
        <v>67</v>
      </c>
      <c r="AF33" s="14"/>
      <c r="AG33" s="10"/>
      <c r="AH33" s="10"/>
      <c r="AI33" s="10"/>
      <c r="AJ33" s="10"/>
      <c r="AK33" s="10"/>
    </row>
    <row r="34" spans="1:37" ht="17.25" customHeight="1" thickBot="1">
      <c r="A34" s="1"/>
      <c r="B34" s="15" t="s">
        <v>545</v>
      </c>
      <c r="C34" s="16">
        <v>303</v>
      </c>
      <c r="D34" s="2">
        <f t="shared" si="8"/>
        <v>545</v>
      </c>
      <c r="E34" s="16">
        <v>225</v>
      </c>
      <c r="F34" s="17">
        <v>320</v>
      </c>
      <c r="G34" s="14"/>
      <c r="N34" s="10"/>
      <c r="O34" s="15" t="s">
        <v>555</v>
      </c>
      <c r="P34" s="16">
        <v>346</v>
      </c>
      <c r="Q34" s="2">
        <f t="shared" si="7"/>
        <v>873</v>
      </c>
      <c r="R34" s="16">
        <v>421</v>
      </c>
      <c r="S34" s="2">
        <v>452</v>
      </c>
      <c r="T34" s="14"/>
      <c r="U34" s="6" t="s">
        <v>638</v>
      </c>
      <c r="Y34" s="1"/>
      <c r="AA34" s="15" t="s">
        <v>699</v>
      </c>
      <c r="AB34" s="16">
        <v>672</v>
      </c>
      <c r="AC34" s="2">
        <f t="shared" si="6"/>
        <v>1492</v>
      </c>
      <c r="AD34" s="16">
        <v>716</v>
      </c>
      <c r="AE34" s="2">
        <v>776</v>
      </c>
      <c r="AF34" s="14"/>
      <c r="AG34" s="10"/>
      <c r="AH34" s="10"/>
      <c r="AI34" s="10"/>
      <c r="AJ34" s="10"/>
      <c r="AK34" s="10"/>
    </row>
    <row r="35" spans="1:37" ht="17.25" customHeight="1" thickBot="1">
      <c r="A35" s="1"/>
      <c r="B35" s="15" t="s">
        <v>549</v>
      </c>
      <c r="C35" s="16">
        <v>298</v>
      </c>
      <c r="D35" s="2">
        <f t="shared" si="8"/>
        <v>515</v>
      </c>
      <c r="E35" s="16">
        <v>206</v>
      </c>
      <c r="F35" s="17">
        <v>309</v>
      </c>
      <c r="G35" s="14"/>
      <c r="H35" s="6" t="s">
        <v>525</v>
      </c>
      <c r="L35" s="1"/>
      <c r="M35" s="1"/>
      <c r="N35" s="10"/>
      <c r="O35" s="15" t="s">
        <v>558</v>
      </c>
      <c r="P35" s="16">
        <v>368</v>
      </c>
      <c r="Q35" s="2">
        <f t="shared" si="7"/>
        <v>753</v>
      </c>
      <c r="R35" s="16">
        <v>373</v>
      </c>
      <c r="S35" s="2">
        <v>380</v>
      </c>
      <c r="T35" s="14"/>
      <c r="U35" s="441" t="s">
        <v>526</v>
      </c>
      <c r="V35" s="443" t="s">
        <v>527</v>
      </c>
      <c r="W35" s="443" t="s">
        <v>528</v>
      </c>
      <c r="X35" s="249"/>
      <c r="Y35" s="445"/>
      <c r="AA35" s="15" t="s">
        <v>700</v>
      </c>
      <c r="AB35" s="16">
        <v>502</v>
      </c>
      <c r="AC35" s="2">
        <f t="shared" si="6"/>
        <v>1049</v>
      </c>
      <c r="AD35" s="16">
        <v>461</v>
      </c>
      <c r="AE35" s="2">
        <v>588</v>
      </c>
      <c r="AF35" s="14"/>
      <c r="AG35" s="10"/>
      <c r="AH35" s="10"/>
      <c r="AI35" s="10"/>
      <c r="AJ35" s="10"/>
      <c r="AK35" s="10"/>
    </row>
    <row r="36" spans="1:37" ht="17.25" customHeight="1" thickBot="1">
      <c r="A36" s="1"/>
      <c r="B36" s="15" t="s">
        <v>553</v>
      </c>
      <c r="C36" s="16">
        <v>245</v>
      </c>
      <c r="D36" s="2">
        <f t="shared" si="8"/>
        <v>358</v>
      </c>
      <c r="E36" s="16">
        <v>167</v>
      </c>
      <c r="F36" s="17">
        <v>191</v>
      </c>
      <c r="G36" s="14"/>
      <c r="H36" s="441" t="s">
        <v>526</v>
      </c>
      <c r="I36" s="443" t="s">
        <v>527</v>
      </c>
      <c r="J36" s="443" t="s">
        <v>528</v>
      </c>
      <c r="K36" s="249"/>
      <c r="L36" s="445"/>
      <c r="M36" s="1"/>
      <c r="N36" s="10"/>
      <c r="O36" s="15" t="s">
        <v>562</v>
      </c>
      <c r="P36" s="16">
        <v>146</v>
      </c>
      <c r="Q36" s="2">
        <f t="shared" si="7"/>
        <v>341</v>
      </c>
      <c r="R36" s="16">
        <v>156</v>
      </c>
      <c r="S36" s="2">
        <v>185</v>
      </c>
      <c r="T36" s="14"/>
      <c r="U36" s="442"/>
      <c r="V36" s="444"/>
      <c r="W36" s="8" t="s">
        <v>4</v>
      </c>
      <c r="X36" s="8" t="s">
        <v>5</v>
      </c>
      <c r="Y36" s="9" t="s">
        <v>6</v>
      </c>
      <c r="AA36" s="15" t="s">
        <v>701</v>
      </c>
      <c r="AB36" s="16">
        <v>208</v>
      </c>
      <c r="AC36" s="2">
        <f t="shared" si="6"/>
        <v>288</v>
      </c>
      <c r="AD36" s="16">
        <v>116</v>
      </c>
      <c r="AE36" s="2">
        <v>172</v>
      </c>
      <c r="AF36" s="14"/>
      <c r="AG36" s="10"/>
      <c r="AH36" s="10"/>
      <c r="AI36" s="10"/>
      <c r="AJ36" s="10"/>
      <c r="AK36" s="10"/>
    </row>
    <row r="37" spans="1:37" ht="17.25" customHeight="1" thickBot="1">
      <c r="A37" s="1"/>
      <c r="B37" s="15"/>
      <c r="C37" s="18"/>
      <c r="E37" s="18"/>
      <c r="F37" s="19"/>
      <c r="G37" s="14"/>
      <c r="H37" s="442"/>
      <c r="I37" s="444"/>
      <c r="J37" s="8" t="s">
        <v>4</v>
      </c>
      <c r="K37" s="8" t="s">
        <v>5</v>
      </c>
      <c r="L37" s="9" t="s">
        <v>6</v>
      </c>
      <c r="M37" s="1"/>
      <c r="N37" s="10"/>
      <c r="O37" s="15" t="s">
        <v>564</v>
      </c>
      <c r="P37" s="16">
        <v>283</v>
      </c>
      <c r="Q37" s="2">
        <f t="shared" si="7"/>
        <v>566</v>
      </c>
      <c r="R37" s="16">
        <v>270</v>
      </c>
      <c r="S37" s="2">
        <v>296</v>
      </c>
      <c r="T37" s="14"/>
      <c r="U37" s="11" t="s">
        <v>648</v>
      </c>
      <c r="V37" s="12">
        <v>48</v>
      </c>
      <c r="W37" s="2">
        <f>SUM(X37:Y37)</f>
        <v>99</v>
      </c>
      <c r="X37" s="12">
        <v>52</v>
      </c>
      <c r="Y37" s="2">
        <v>47</v>
      </c>
      <c r="Z37" s="14"/>
      <c r="AA37" s="15" t="s">
        <v>702</v>
      </c>
      <c r="AB37" s="16">
        <v>91</v>
      </c>
      <c r="AC37" s="2">
        <f t="shared" si="6"/>
        <v>144</v>
      </c>
      <c r="AD37" s="16">
        <v>56</v>
      </c>
      <c r="AE37" s="2">
        <v>88</v>
      </c>
      <c r="AF37" s="14"/>
      <c r="AG37" s="10"/>
      <c r="AH37" s="10"/>
      <c r="AI37" s="10"/>
      <c r="AJ37" s="10"/>
      <c r="AK37" s="10"/>
    </row>
    <row r="38" spans="1:37" ht="17.25" customHeight="1" thickBot="1">
      <c r="A38" s="1"/>
      <c r="B38" s="20" t="s">
        <v>560</v>
      </c>
      <c r="C38" s="21">
        <f>SUM(C30:C37)</f>
        <v>2748</v>
      </c>
      <c r="D38" s="21">
        <f>SUM(D30:D37)</f>
        <v>4944</v>
      </c>
      <c r="E38" s="21">
        <f>SUM(E30:E37)</f>
        <v>2087</v>
      </c>
      <c r="F38" s="22">
        <f>SUM(F30:F37)</f>
        <v>2857</v>
      </c>
      <c r="G38" s="14"/>
      <c r="H38" s="11" t="s">
        <v>532</v>
      </c>
      <c r="I38" s="12">
        <v>702</v>
      </c>
      <c r="J38" s="2">
        <f aca="true" t="shared" si="9" ref="J38:J49">SUM(K38:L38)</f>
        <v>1653</v>
      </c>
      <c r="K38" s="12">
        <v>794</v>
      </c>
      <c r="L38" s="2">
        <v>859</v>
      </c>
      <c r="M38" s="14"/>
      <c r="N38" s="10"/>
      <c r="O38" s="15" t="s">
        <v>567</v>
      </c>
      <c r="P38" s="16">
        <v>239</v>
      </c>
      <c r="Q38" s="2">
        <f t="shared" si="7"/>
        <v>574</v>
      </c>
      <c r="R38" s="16">
        <v>279</v>
      </c>
      <c r="S38" s="2">
        <v>295</v>
      </c>
      <c r="T38" s="14"/>
      <c r="U38" s="15" t="s">
        <v>652</v>
      </c>
      <c r="V38" s="16">
        <v>29</v>
      </c>
      <c r="W38" s="2">
        <f>SUM(X38:Y38)</f>
        <v>101</v>
      </c>
      <c r="X38" s="16">
        <v>48</v>
      </c>
      <c r="Y38" s="2">
        <v>53</v>
      </c>
      <c r="Z38" s="14"/>
      <c r="AA38" s="15" t="s">
        <v>703</v>
      </c>
      <c r="AB38" s="16">
        <v>56</v>
      </c>
      <c r="AC38" s="2">
        <f t="shared" si="6"/>
        <v>124</v>
      </c>
      <c r="AD38" s="16">
        <v>55</v>
      </c>
      <c r="AE38" s="2">
        <v>69</v>
      </c>
      <c r="AF38" s="14"/>
      <c r="AG38" s="10"/>
      <c r="AH38" s="10"/>
      <c r="AI38" s="10"/>
      <c r="AJ38" s="10"/>
      <c r="AK38" s="10"/>
    </row>
    <row r="39" spans="1:37" ht="17.25" customHeight="1">
      <c r="A39" s="1"/>
      <c r="H39" s="15" t="s">
        <v>536</v>
      </c>
      <c r="I39" s="16">
        <v>390</v>
      </c>
      <c r="J39" s="2">
        <f t="shared" si="9"/>
        <v>773</v>
      </c>
      <c r="K39" s="16">
        <v>336</v>
      </c>
      <c r="L39" s="2">
        <v>437</v>
      </c>
      <c r="M39" s="14"/>
      <c r="N39" s="10"/>
      <c r="O39" s="15" t="s">
        <v>569</v>
      </c>
      <c r="P39" s="16">
        <v>264</v>
      </c>
      <c r="Q39" s="2">
        <f t="shared" si="7"/>
        <v>595</v>
      </c>
      <c r="R39" s="16">
        <v>270</v>
      </c>
      <c r="S39" s="2">
        <v>325</v>
      </c>
      <c r="T39" s="14"/>
      <c r="U39" s="15" t="s">
        <v>656</v>
      </c>
      <c r="V39" s="16">
        <v>46</v>
      </c>
      <c r="W39" s="2">
        <f>SUM(X39:Y39)</f>
        <v>141</v>
      </c>
      <c r="X39" s="16">
        <v>72</v>
      </c>
      <c r="Y39" s="2">
        <v>69</v>
      </c>
      <c r="Z39" s="14"/>
      <c r="AA39" s="23"/>
      <c r="AB39" s="18"/>
      <c r="AD39" s="18"/>
      <c r="AF39" s="14"/>
      <c r="AG39" s="10"/>
      <c r="AH39" s="10"/>
      <c r="AI39" s="10"/>
      <c r="AJ39" s="10"/>
      <c r="AK39" s="10"/>
    </row>
    <row r="40" spans="1:37" ht="17.25" customHeight="1" thickBot="1">
      <c r="A40" s="1"/>
      <c r="B40" s="6" t="s">
        <v>566</v>
      </c>
      <c r="F40" s="1"/>
      <c r="H40" s="15" t="s">
        <v>540</v>
      </c>
      <c r="I40" s="16">
        <v>71</v>
      </c>
      <c r="J40" s="2">
        <f t="shared" si="9"/>
        <v>143</v>
      </c>
      <c r="K40" s="16">
        <v>68</v>
      </c>
      <c r="L40" s="2">
        <v>75</v>
      </c>
      <c r="M40" s="14"/>
      <c r="N40" s="10"/>
      <c r="O40" s="15" t="s">
        <v>572</v>
      </c>
      <c r="P40" s="16">
        <v>261</v>
      </c>
      <c r="Q40" s="2">
        <f t="shared" si="7"/>
        <v>602</v>
      </c>
      <c r="R40" s="16">
        <v>286</v>
      </c>
      <c r="S40" s="2">
        <v>316</v>
      </c>
      <c r="T40" s="14"/>
      <c r="U40" s="15" t="s">
        <v>659</v>
      </c>
      <c r="V40" s="16">
        <v>29</v>
      </c>
      <c r="W40" s="2">
        <f>SUM(X40:Y40)</f>
        <v>45</v>
      </c>
      <c r="X40" s="16">
        <v>20</v>
      </c>
      <c r="Y40" s="2">
        <v>25</v>
      </c>
      <c r="Z40" s="14"/>
      <c r="AA40" s="20" t="s">
        <v>560</v>
      </c>
      <c r="AB40" s="21">
        <f>SUM(AB26:AB39)</f>
        <v>5620</v>
      </c>
      <c r="AC40" s="21">
        <f>SUM(AC26:AC39)</f>
        <v>12494</v>
      </c>
      <c r="AD40" s="21">
        <f>SUM(AD26:AD39)</f>
        <v>5689</v>
      </c>
      <c r="AE40" s="22">
        <f>SUM(AE26:AE39)</f>
        <v>6805</v>
      </c>
      <c r="AG40" s="10"/>
      <c r="AH40" s="10"/>
      <c r="AI40" s="10"/>
      <c r="AJ40" s="10"/>
      <c r="AK40" s="10"/>
    </row>
    <row r="41" spans="1:37" ht="17.25" customHeight="1">
      <c r="A41" s="1"/>
      <c r="B41" s="441" t="s">
        <v>526</v>
      </c>
      <c r="C41" s="443" t="s">
        <v>527</v>
      </c>
      <c r="D41" s="443" t="s">
        <v>528</v>
      </c>
      <c r="E41" s="249"/>
      <c r="F41" s="445"/>
      <c r="H41" s="15" t="s">
        <v>544</v>
      </c>
      <c r="I41" s="16">
        <v>132</v>
      </c>
      <c r="J41" s="2">
        <f t="shared" si="9"/>
        <v>304</v>
      </c>
      <c r="K41" s="16">
        <v>136</v>
      </c>
      <c r="L41" s="2">
        <v>168</v>
      </c>
      <c r="M41" s="14"/>
      <c r="N41" s="10"/>
      <c r="O41" s="15" t="s">
        <v>574</v>
      </c>
      <c r="P41" s="16">
        <v>199</v>
      </c>
      <c r="Q41" s="2">
        <f t="shared" si="7"/>
        <v>459</v>
      </c>
      <c r="R41" s="16">
        <v>209</v>
      </c>
      <c r="S41" s="2">
        <v>250</v>
      </c>
      <c r="T41" s="14"/>
      <c r="U41" s="15" t="s">
        <v>662</v>
      </c>
      <c r="V41" s="16">
        <v>27</v>
      </c>
      <c r="W41" s="2">
        <f>SUM(X41:Y41)</f>
        <v>78</v>
      </c>
      <c r="X41" s="16">
        <v>43</v>
      </c>
      <c r="Y41" s="2">
        <v>35</v>
      </c>
      <c r="Z41" s="14"/>
      <c r="AA41" s="3"/>
      <c r="AG41" s="10"/>
      <c r="AH41" s="10"/>
      <c r="AI41" s="10"/>
      <c r="AJ41" s="10"/>
      <c r="AK41" s="10"/>
    </row>
    <row r="42" spans="1:37" ht="17.25" customHeight="1" thickBot="1">
      <c r="A42" s="1"/>
      <c r="B42" s="442"/>
      <c r="C42" s="444"/>
      <c r="D42" s="8" t="s">
        <v>4</v>
      </c>
      <c r="E42" s="8" t="s">
        <v>5</v>
      </c>
      <c r="F42" s="9" t="s">
        <v>6</v>
      </c>
      <c r="H42" s="15" t="s">
        <v>548</v>
      </c>
      <c r="I42" s="16">
        <v>203</v>
      </c>
      <c r="J42" s="2">
        <f t="shared" si="9"/>
        <v>477</v>
      </c>
      <c r="K42" s="16">
        <v>212</v>
      </c>
      <c r="L42" s="2">
        <v>265</v>
      </c>
      <c r="M42" s="14"/>
      <c r="N42" s="10"/>
      <c r="O42" s="15" t="s">
        <v>576</v>
      </c>
      <c r="P42" s="16">
        <v>312</v>
      </c>
      <c r="Q42" s="2">
        <f t="shared" si="7"/>
        <v>700</v>
      </c>
      <c r="R42" s="16">
        <v>338</v>
      </c>
      <c r="S42" s="2">
        <v>362</v>
      </c>
      <c r="T42" s="14"/>
      <c r="U42" s="23"/>
      <c r="V42" s="18"/>
      <c r="X42" s="18"/>
      <c r="Z42" s="14"/>
      <c r="AA42" s="6" t="s">
        <v>704</v>
      </c>
      <c r="AE42" s="1"/>
      <c r="AG42" s="10"/>
      <c r="AH42" s="10"/>
      <c r="AI42" s="10"/>
      <c r="AJ42" s="10"/>
      <c r="AK42" s="10"/>
    </row>
    <row r="43" spans="1:37" ht="17.25" customHeight="1" thickBot="1">
      <c r="A43" s="1"/>
      <c r="B43" s="11" t="s">
        <v>573</v>
      </c>
      <c r="C43" s="12">
        <v>203</v>
      </c>
      <c r="D43" s="2">
        <f aca="true" t="shared" si="10" ref="D43:D52">SUM(E43:F43)</f>
        <v>417</v>
      </c>
      <c r="E43" s="12">
        <v>173</v>
      </c>
      <c r="F43" s="2">
        <v>244</v>
      </c>
      <c r="G43" s="14"/>
      <c r="H43" s="15" t="s">
        <v>552</v>
      </c>
      <c r="I43" s="16">
        <v>226</v>
      </c>
      <c r="J43" s="2">
        <f t="shared" si="9"/>
        <v>524</v>
      </c>
      <c r="K43" s="16">
        <v>242</v>
      </c>
      <c r="L43" s="2">
        <v>282</v>
      </c>
      <c r="M43" s="14"/>
      <c r="N43" s="10"/>
      <c r="O43" s="15" t="s">
        <v>579</v>
      </c>
      <c r="P43" s="16">
        <v>262</v>
      </c>
      <c r="Q43" s="2">
        <f t="shared" si="7"/>
        <v>616</v>
      </c>
      <c r="R43" s="16">
        <v>284</v>
      </c>
      <c r="S43" s="2">
        <v>332</v>
      </c>
      <c r="T43" s="14"/>
      <c r="U43" s="20" t="s">
        <v>560</v>
      </c>
      <c r="V43" s="21">
        <f>SUM(V37:V42)</f>
        <v>179</v>
      </c>
      <c r="W43" s="21">
        <f>SUM(W37:W42)</f>
        <v>464</v>
      </c>
      <c r="X43" s="21">
        <f>SUM(X37:X42)</f>
        <v>235</v>
      </c>
      <c r="Y43" s="22">
        <f>SUM(Y37:Y42)</f>
        <v>229</v>
      </c>
      <c r="AA43" s="441" t="s">
        <v>526</v>
      </c>
      <c r="AB43" s="443" t="s">
        <v>527</v>
      </c>
      <c r="AC43" s="443" t="s">
        <v>528</v>
      </c>
      <c r="AD43" s="249"/>
      <c r="AE43" s="445"/>
      <c r="AG43" s="10"/>
      <c r="AH43" s="10"/>
      <c r="AI43" s="10"/>
      <c r="AJ43" s="10"/>
      <c r="AK43" s="10"/>
    </row>
    <row r="44" spans="1:37" ht="17.25" customHeight="1" thickBot="1">
      <c r="A44" s="1"/>
      <c r="B44" s="15" t="s">
        <v>575</v>
      </c>
      <c r="C44" s="16">
        <v>508</v>
      </c>
      <c r="D44" s="2">
        <f t="shared" si="10"/>
        <v>1067</v>
      </c>
      <c r="E44" s="16">
        <v>465</v>
      </c>
      <c r="F44" s="2">
        <v>602</v>
      </c>
      <c r="G44" s="14"/>
      <c r="H44" s="15" t="s">
        <v>556</v>
      </c>
      <c r="I44" s="16">
        <v>139</v>
      </c>
      <c r="J44" s="2">
        <f t="shared" si="9"/>
        <v>363</v>
      </c>
      <c r="K44" s="16">
        <v>168</v>
      </c>
      <c r="L44" s="2">
        <v>195</v>
      </c>
      <c r="M44" s="14"/>
      <c r="N44" s="10"/>
      <c r="O44" s="15" t="s">
        <v>583</v>
      </c>
      <c r="P44" s="16">
        <v>398</v>
      </c>
      <c r="Q44" s="2">
        <f t="shared" si="7"/>
        <v>853</v>
      </c>
      <c r="R44" s="16">
        <v>401</v>
      </c>
      <c r="S44" s="2">
        <v>452</v>
      </c>
      <c r="T44" s="14"/>
      <c r="AA44" s="442"/>
      <c r="AB44" s="444"/>
      <c r="AC44" s="8" t="s">
        <v>4</v>
      </c>
      <c r="AD44" s="8" t="s">
        <v>5</v>
      </c>
      <c r="AE44" s="9" t="s">
        <v>6</v>
      </c>
      <c r="AG44" s="10"/>
      <c r="AH44" s="10"/>
      <c r="AI44" s="10"/>
      <c r="AJ44" s="10"/>
      <c r="AK44" s="10"/>
    </row>
    <row r="45" spans="1:37" ht="17.25" customHeight="1" thickBot="1">
      <c r="A45" s="1"/>
      <c r="B45" s="15" t="s">
        <v>577</v>
      </c>
      <c r="C45" s="16">
        <v>206</v>
      </c>
      <c r="D45" s="2">
        <f t="shared" si="10"/>
        <v>436</v>
      </c>
      <c r="E45" s="16">
        <v>199</v>
      </c>
      <c r="F45" s="2">
        <v>237</v>
      </c>
      <c r="G45" s="14"/>
      <c r="H45" s="15" t="s">
        <v>559</v>
      </c>
      <c r="I45" s="16">
        <v>92</v>
      </c>
      <c r="J45" s="2">
        <f t="shared" si="9"/>
        <v>232</v>
      </c>
      <c r="K45" s="16">
        <v>117</v>
      </c>
      <c r="L45" s="2">
        <v>115</v>
      </c>
      <c r="M45" s="14"/>
      <c r="N45" s="10"/>
      <c r="O45" s="23"/>
      <c r="P45" s="18"/>
      <c r="R45" s="18"/>
      <c r="T45" s="14"/>
      <c r="U45" s="6" t="s">
        <v>580</v>
      </c>
      <c r="Y45" s="1"/>
      <c r="AA45" s="11" t="s">
        <v>705</v>
      </c>
      <c r="AB45" s="12">
        <v>560</v>
      </c>
      <c r="AC45" s="2">
        <f>SUM(AD45:AE45)</f>
        <v>1295</v>
      </c>
      <c r="AD45" s="12">
        <v>599</v>
      </c>
      <c r="AE45" s="2">
        <v>696</v>
      </c>
      <c r="AF45" s="14"/>
      <c r="AG45" s="10"/>
      <c r="AH45" s="10"/>
      <c r="AI45" s="10"/>
      <c r="AJ45" s="10"/>
      <c r="AK45" s="10"/>
    </row>
    <row r="46" spans="1:37" ht="17.25" customHeight="1" thickBot="1">
      <c r="A46" s="1"/>
      <c r="B46" s="15" t="s">
        <v>581</v>
      </c>
      <c r="C46" s="16">
        <v>512</v>
      </c>
      <c r="D46" s="2">
        <f t="shared" si="10"/>
        <v>1052</v>
      </c>
      <c r="E46" s="16">
        <v>487</v>
      </c>
      <c r="F46" s="2">
        <v>565</v>
      </c>
      <c r="G46" s="14"/>
      <c r="H46" s="15" t="s">
        <v>563</v>
      </c>
      <c r="I46" s="16">
        <v>44</v>
      </c>
      <c r="J46" s="2">
        <f t="shared" si="9"/>
        <v>95</v>
      </c>
      <c r="K46" s="16">
        <v>40</v>
      </c>
      <c r="L46" s="2">
        <v>55</v>
      </c>
      <c r="M46" s="14"/>
      <c r="N46" s="10"/>
      <c r="O46" s="20" t="s">
        <v>560</v>
      </c>
      <c r="P46" s="21">
        <f>SUM(P28:P45)</f>
        <v>4459</v>
      </c>
      <c r="Q46" s="21">
        <f>SUM(Q28:Q45)</f>
        <v>10079</v>
      </c>
      <c r="R46" s="21">
        <f>SUM(R28:R45)</f>
        <v>4816</v>
      </c>
      <c r="S46" s="22">
        <f>SUM(S28:S45)</f>
        <v>5263</v>
      </c>
      <c r="U46" s="441" t="s">
        <v>526</v>
      </c>
      <c r="V46" s="443" t="s">
        <v>527</v>
      </c>
      <c r="W46" s="443" t="s">
        <v>528</v>
      </c>
      <c r="X46" s="249"/>
      <c r="Y46" s="445"/>
      <c r="AA46" s="15" t="s">
        <v>706</v>
      </c>
      <c r="AB46" s="16">
        <v>340</v>
      </c>
      <c r="AC46" s="2">
        <f>SUM(AD46:AE46)</f>
        <v>826</v>
      </c>
      <c r="AD46" s="16">
        <v>375</v>
      </c>
      <c r="AE46" s="2">
        <v>451</v>
      </c>
      <c r="AF46" s="14"/>
      <c r="AG46" s="10"/>
      <c r="AH46" s="10"/>
      <c r="AI46" s="10"/>
      <c r="AJ46" s="10"/>
      <c r="AK46" s="10"/>
    </row>
    <row r="47" spans="1:37" ht="17.25" customHeight="1" thickBot="1">
      <c r="A47" s="1"/>
      <c r="B47" s="15" t="s">
        <v>584</v>
      </c>
      <c r="C47" s="16">
        <v>608</v>
      </c>
      <c r="D47" s="2">
        <f t="shared" si="10"/>
        <v>1327</v>
      </c>
      <c r="E47" s="16">
        <v>622</v>
      </c>
      <c r="F47" s="2">
        <v>705</v>
      </c>
      <c r="G47" s="14"/>
      <c r="H47" s="15" t="s">
        <v>565</v>
      </c>
      <c r="I47" s="16">
        <v>74</v>
      </c>
      <c r="J47" s="2">
        <f t="shared" si="9"/>
        <v>161</v>
      </c>
      <c r="K47" s="16">
        <v>68</v>
      </c>
      <c r="L47" s="2">
        <v>93</v>
      </c>
      <c r="M47" s="14"/>
      <c r="N47" s="10"/>
      <c r="U47" s="442"/>
      <c r="V47" s="444"/>
      <c r="W47" s="8" t="s">
        <v>4</v>
      </c>
      <c r="X47" s="8" t="s">
        <v>5</v>
      </c>
      <c r="Y47" s="9" t="s">
        <v>6</v>
      </c>
      <c r="AA47" s="15" t="s">
        <v>707</v>
      </c>
      <c r="AB47" s="16">
        <v>985</v>
      </c>
      <c r="AC47" s="2">
        <f>SUM(AD47:AE47)</f>
        <v>2467</v>
      </c>
      <c r="AD47" s="16">
        <v>1117</v>
      </c>
      <c r="AE47" s="2">
        <v>1350</v>
      </c>
      <c r="AF47" s="14"/>
      <c r="AG47" s="10"/>
      <c r="AH47" s="10"/>
      <c r="AI47" s="10"/>
      <c r="AJ47" s="10"/>
      <c r="AK47" s="10"/>
    </row>
    <row r="48" spans="1:37" ht="17.25" customHeight="1" thickBot="1">
      <c r="A48" s="1"/>
      <c r="B48" s="15" t="s">
        <v>586</v>
      </c>
      <c r="C48" s="16">
        <v>390</v>
      </c>
      <c r="D48" s="2">
        <f t="shared" si="10"/>
        <v>911</v>
      </c>
      <c r="E48" s="16">
        <v>435</v>
      </c>
      <c r="F48" s="2">
        <v>476</v>
      </c>
      <c r="G48" s="14"/>
      <c r="H48" s="15" t="s">
        <v>568</v>
      </c>
      <c r="I48" s="16">
        <v>34</v>
      </c>
      <c r="J48" s="2">
        <f t="shared" si="9"/>
        <v>100</v>
      </c>
      <c r="K48" s="16">
        <v>50</v>
      </c>
      <c r="L48" s="2">
        <v>50</v>
      </c>
      <c r="M48" s="14"/>
      <c r="N48" s="10"/>
      <c r="O48" s="6" t="s">
        <v>571</v>
      </c>
      <c r="S48" s="1"/>
      <c r="U48" s="11" t="s">
        <v>588</v>
      </c>
      <c r="V48" s="12">
        <v>663</v>
      </c>
      <c r="W48" s="2">
        <f aca="true" t="shared" si="11" ref="W48:W56">SUM(X48:Y48)</f>
        <v>1541</v>
      </c>
      <c r="X48" s="12">
        <v>701</v>
      </c>
      <c r="Y48" s="2">
        <v>840</v>
      </c>
      <c r="Z48" s="14"/>
      <c r="AA48" s="15" t="s">
        <v>708</v>
      </c>
      <c r="AB48" s="16">
        <v>1323</v>
      </c>
      <c r="AC48" s="2">
        <f>SUM(AD48:AE48)</f>
        <v>3672</v>
      </c>
      <c r="AD48" s="16">
        <v>1730</v>
      </c>
      <c r="AE48" s="2">
        <v>1942</v>
      </c>
      <c r="AF48" s="14"/>
      <c r="AG48" s="10"/>
      <c r="AH48" s="10"/>
      <c r="AI48" s="10"/>
      <c r="AJ48" s="10"/>
      <c r="AK48" s="10"/>
    </row>
    <row r="49" spans="1:37" ht="17.25" customHeight="1">
      <c r="A49" s="1"/>
      <c r="B49" s="15" t="s">
        <v>589</v>
      </c>
      <c r="C49" s="16">
        <v>306</v>
      </c>
      <c r="D49" s="2">
        <f t="shared" si="10"/>
        <v>686</v>
      </c>
      <c r="E49" s="16">
        <v>319</v>
      </c>
      <c r="F49" s="2">
        <v>367</v>
      </c>
      <c r="G49" s="14"/>
      <c r="H49" s="15" t="s">
        <v>570</v>
      </c>
      <c r="I49" s="16">
        <v>378</v>
      </c>
      <c r="J49" s="2">
        <f t="shared" si="9"/>
        <v>853</v>
      </c>
      <c r="K49" s="16">
        <v>406</v>
      </c>
      <c r="L49" s="2">
        <v>447</v>
      </c>
      <c r="M49" s="14"/>
      <c r="N49" s="10"/>
      <c r="O49" s="441" t="s">
        <v>526</v>
      </c>
      <c r="P49" s="443" t="s">
        <v>527</v>
      </c>
      <c r="Q49" s="443" t="s">
        <v>528</v>
      </c>
      <c r="R49" s="249"/>
      <c r="S49" s="445"/>
      <c r="U49" s="15" t="s">
        <v>591</v>
      </c>
      <c r="V49" s="16">
        <v>560</v>
      </c>
      <c r="W49" s="2">
        <f t="shared" si="11"/>
        <v>1223</v>
      </c>
      <c r="X49" s="16">
        <v>572</v>
      </c>
      <c r="Y49" s="2">
        <v>651</v>
      </c>
      <c r="Z49" s="14"/>
      <c r="AA49" s="23"/>
      <c r="AB49" s="18"/>
      <c r="AD49" s="18"/>
      <c r="AF49" s="14"/>
      <c r="AG49" s="10"/>
      <c r="AH49" s="10"/>
      <c r="AI49" s="10"/>
      <c r="AJ49" s="10"/>
      <c r="AK49" s="10"/>
    </row>
    <row r="50" spans="1:37" ht="17.25" customHeight="1" thickBot="1">
      <c r="A50" s="1"/>
      <c r="B50" s="15" t="s">
        <v>592</v>
      </c>
      <c r="C50" s="16">
        <v>106</v>
      </c>
      <c r="D50" s="2">
        <f t="shared" si="10"/>
        <v>267</v>
      </c>
      <c r="E50" s="16">
        <v>112</v>
      </c>
      <c r="F50" s="2">
        <v>155</v>
      </c>
      <c r="G50" s="14"/>
      <c r="H50" s="23"/>
      <c r="I50" s="18"/>
      <c r="K50" s="18"/>
      <c r="M50" s="14"/>
      <c r="N50" s="10"/>
      <c r="O50" s="442"/>
      <c r="P50" s="444"/>
      <c r="Q50" s="8" t="s">
        <v>4</v>
      </c>
      <c r="R50" s="8" t="s">
        <v>5</v>
      </c>
      <c r="S50" s="9" t="s">
        <v>6</v>
      </c>
      <c r="U50" s="15" t="s">
        <v>595</v>
      </c>
      <c r="V50" s="16">
        <v>446</v>
      </c>
      <c r="W50" s="2">
        <f t="shared" si="11"/>
        <v>875</v>
      </c>
      <c r="X50" s="16">
        <v>391</v>
      </c>
      <c r="Y50" s="2">
        <v>484</v>
      </c>
      <c r="Z50" s="14"/>
      <c r="AA50" s="20" t="s">
        <v>560</v>
      </c>
      <c r="AB50" s="21">
        <f>SUM(AB45:AB49)</f>
        <v>3208</v>
      </c>
      <c r="AC50" s="21">
        <f>SUM(AC45:AC49)</f>
        <v>8260</v>
      </c>
      <c r="AD50" s="21">
        <f>SUM(AD45:AD49)</f>
        <v>3821</v>
      </c>
      <c r="AE50" s="22">
        <f>SUM(AE45:AE49)</f>
        <v>4439</v>
      </c>
      <c r="AG50" s="10"/>
      <c r="AH50" s="10"/>
      <c r="AI50" s="10"/>
      <c r="AJ50" s="10"/>
      <c r="AK50" s="10"/>
    </row>
    <row r="51" spans="1:37" ht="17.25" customHeight="1" thickBot="1">
      <c r="A51" s="1"/>
      <c r="B51" s="15" t="s">
        <v>596</v>
      </c>
      <c r="C51" s="16">
        <v>287</v>
      </c>
      <c r="D51" s="2">
        <f t="shared" si="10"/>
        <v>656</v>
      </c>
      <c r="E51" s="16">
        <v>292</v>
      </c>
      <c r="F51" s="2">
        <v>364</v>
      </c>
      <c r="G51" s="14"/>
      <c r="H51" s="20" t="s">
        <v>560</v>
      </c>
      <c r="I51" s="21">
        <f>SUM(I38:I50)</f>
        <v>2485</v>
      </c>
      <c r="J51" s="21">
        <f>SUM(J38:J50)</f>
        <v>5678</v>
      </c>
      <c r="K51" s="21">
        <f>SUM(K38:K50)</f>
        <v>2637</v>
      </c>
      <c r="L51" s="22">
        <f>SUM(L38:L50)</f>
        <v>3041</v>
      </c>
      <c r="N51" s="10"/>
      <c r="O51" s="11" t="s">
        <v>578</v>
      </c>
      <c r="P51" s="12">
        <v>391</v>
      </c>
      <c r="Q51" s="2">
        <f aca="true" t="shared" si="12" ref="Q51:Q60">SUM(R51:S51)</f>
        <v>704</v>
      </c>
      <c r="R51" s="12">
        <v>284</v>
      </c>
      <c r="S51" s="2">
        <v>420</v>
      </c>
      <c r="T51" s="14"/>
      <c r="U51" s="15" t="s">
        <v>598</v>
      </c>
      <c r="V51" s="16">
        <v>355</v>
      </c>
      <c r="W51" s="2">
        <f t="shared" si="11"/>
        <v>729</v>
      </c>
      <c r="X51" s="16">
        <v>344</v>
      </c>
      <c r="Y51" s="2">
        <v>385</v>
      </c>
      <c r="Z51" s="14"/>
      <c r="AA51" s="3"/>
      <c r="AG51" s="10"/>
      <c r="AH51" s="10"/>
      <c r="AI51" s="10"/>
      <c r="AJ51" s="10"/>
      <c r="AK51" s="10"/>
    </row>
    <row r="52" spans="1:37" ht="17.25" customHeight="1">
      <c r="A52" s="1"/>
      <c r="B52" s="15" t="s">
        <v>599</v>
      </c>
      <c r="C52" s="16">
        <v>391</v>
      </c>
      <c r="D52" s="2">
        <f t="shared" si="10"/>
        <v>953</v>
      </c>
      <c r="E52" s="16">
        <v>444</v>
      </c>
      <c r="F52" s="2">
        <v>509</v>
      </c>
      <c r="G52" s="14"/>
      <c r="N52" s="10"/>
      <c r="O52" s="15" t="s">
        <v>582</v>
      </c>
      <c r="P52" s="16">
        <v>129</v>
      </c>
      <c r="Q52" s="2">
        <f t="shared" si="12"/>
        <v>200</v>
      </c>
      <c r="R52" s="16">
        <v>67</v>
      </c>
      <c r="S52" s="2">
        <v>133</v>
      </c>
      <c r="T52" s="14"/>
      <c r="U52" s="15" t="s">
        <v>601</v>
      </c>
      <c r="V52" s="16">
        <v>297</v>
      </c>
      <c r="W52" s="2">
        <f t="shared" si="11"/>
        <v>650</v>
      </c>
      <c r="X52" s="16">
        <v>287</v>
      </c>
      <c r="Y52" s="2">
        <v>363</v>
      </c>
      <c r="Z52" s="14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7.25" customHeight="1" thickBot="1">
      <c r="A53" s="1"/>
      <c r="B53" s="23"/>
      <c r="C53" s="18"/>
      <c r="E53" s="18"/>
      <c r="G53" s="14"/>
      <c r="H53" s="6" t="s">
        <v>671</v>
      </c>
      <c r="L53" s="1"/>
      <c r="N53" s="10"/>
      <c r="O53" s="15" t="s">
        <v>585</v>
      </c>
      <c r="P53" s="16">
        <v>280</v>
      </c>
      <c r="Q53" s="2">
        <f t="shared" si="12"/>
        <v>532</v>
      </c>
      <c r="R53" s="16">
        <v>236</v>
      </c>
      <c r="S53" s="2">
        <v>296</v>
      </c>
      <c r="T53" s="14"/>
      <c r="U53" s="15" t="s">
        <v>604</v>
      </c>
      <c r="V53" s="16">
        <v>590</v>
      </c>
      <c r="W53" s="2">
        <f t="shared" si="11"/>
        <v>1213</v>
      </c>
      <c r="X53" s="16">
        <v>570</v>
      </c>
      <c r="Y53" s="2">
        <v>643</v>
      </c>
      <c r="Z53" s="14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7.25" customHeight="1" thickBot="1">
      <c r="A54" s="1"/>
      <c r="B54" s="20" t="s">
        <v>560</v>
      </c>
      <c r="C54" s="21">
        <f>SUM(C43:C52)</f>
        <v>3517</v>
      </c>
      <c r="D54" s="21">
        <f>SUM(D43:D53)</f>
        <v>7772</v>
      </c>
      <c r="E54" s="21">
        <f>SUM(E43:E53)</f>
        <v>3548</v>
      </c>
      <c r="F54" s="22">
        <f>SUM(F43:F53)</f>
        <v>4224</v>
      </c>
      <c r="H54" s="441" t="s">
        <v>526</v>
      </c>
      <c r="I54" s="443" t="s">
        <v>527</v>
      </c>
      <c r="J54" s="443" t="s">
        <v>528</v>
      </c>
      <c r="K54" s="249"/>
      <c r="L54" s="445"/>
      <c r="N54" s="10"/>
      <c r="O54" s="15" t="s">
        <v>587</v>
      </c>
      <c r="P54" s="16">
        <v>408</v>
      </c>
      <c r="Q54" s="2">
        <f t="shared" si="12"/>
        <v>818</v>
      </c>
      <c r="R54" s="16">
        <v>339</v>
      </c>
      <c r="S54" s="2">
        <v>479</v>
      </c>
      <c r="T54" s="14"/>
      <c r="U54" s="15" t="s">
        <v>607</v>
      </c>
      <c r="V54" s="16">
        <v>429</v>
      </c>
      <c r="W54" s="2">
        <f t="shared" si="11"/>
        <v>884</v>
      </c>
      <c r="X54" s="16">
        <v>411</v>
      </c>
      <c r="Y54" s="2">
        <v>473</v>
      </c>
      <c r="Z54" s="14"/>
      <c r="AA54" s="150"/>
      <c r="AB54" s="150"/>
      <c r="AC54" s="150"/>
      <c r="AD54" s="150"/>
      <c r="AE54" s="150"/>
      <c r="AF54" s="10"/>
      <c r="AG54" s="10"/>
      <c r="AH54" s="10"/>
      <c r="AI54" s="10"/>
      <c r="AJ54" s="10"/>
      <c r="AK54" s="10"/>
    </row>
    <row r="55" spans="1:37" ht="17.25" customHeight="1" thickBot="1">
      <c r="A55" s="1"/>
      <c r="H55" s="442"/>
      <c r="I55" s="444"/>
      <c r="J55" s="8" t="s">
        <v>4</v>
      </c>
      <c r="K55" s="8" t="s">
        <v>5</v>
      </c>
      <c r="L55" s="9" t="s">
        <v>6</v>
      </c>
      <c r="N55" s="10"/>
      <c r="O55" s="15" t="s">
        <v>590</v>
      </c>
      <c r="P55" s="16">
        <v>205</v>
      </c>
      <c r="Q55" s="2">
        <f t="shared" si="12"/>
        <v>373</v>
      </c>
      <c r="R55" s="16">
        <v>158</v>
      </c>
      <c r="S55" s="2">
        <v>215</v>
      </c>
      <c r="T55" s="14"/>
      <c r="U55" s="15" t="s">
        <v>609</v>
      </c>
      <c r="V55" s="16">
        <v>392</v>
      </c>
      <c r="W55" s="2">
        <f t="shared" si="11"/>
        <v>876</v>
      </c>
      <c r="X55" s="16">
        <v>408</v>
      </c>
      <c r="Y55" s="2">
        <v>468</v>
      </c>
      <c r="Z55" s="14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7.25" customHeight="1" thickBot="1">
      <c r="A56" s="1"/>
      <c r="B56" s="6" t="s">
        <v>675</v>
      </c>
      <c r="F56" s="1"/>
      <c r="H56" s="11" t="s">
        <v>676</v>
      </c>
      <c r="I56" s="12">
        <v>336</v>
      </c>
      <c r="J56" s="2">
        <f aca="true" t="shared" si="13" ref="J56:J61">SUM(K56:L56)</f>
        <v>742</v>
      </c>
      <c r="K56" s="12">
        <v>345</v>
      </c>
      <c r="L56" s="2">
        <v>397</v>
      </c>
      <c r="M56" s="14"/>
      <c r="N56" s="10"/>
      <c r="O56" s="15" t="s">
        <v>593</v>
      </c>
      <c r="P56" s="16">
        <v>185</v>
      </c>
      <c r="Q56" s="2">
        <f t="shared" si="12"/>
        <v>369</v>
      </c>
      <c r="R56" s="16">
        <v>159</v>
      </c>
      <c r="S56" s="2">
        <v>210</v>
      </c>
      <c r="T56" s="14"/>
      <c r="U56" s="15" t="s">
        <v>612</v>
      </c>
      <c r="V56" s="16">
        <v>147</v>
      </c>
      <c r="W56" s="2">
        <f t="shared" si="11"/>
        <v>353</v>
      </c>
      <c r="X56" s="16">
        <v>163</v>
      </c>
      <c r="Y56" s="2">
        <v>190</v>
      </c>
      <c r="Z56" s="14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7.25" customHeight="1">
      <c r="A57" s="1"/>
      <c r="B57" s="441" t="s">
        <v>526</v>
      </c>
      <c r="C57" s="443" t="s">
        <v>527</v>
      </c>
      <c r="D57" s="443" t="s">
        <v>528</v>
      </c>
      <c r="E57" s="249"/>
      <c r="F57" s="445"/>
      <c r="H57" s="15" t="s">
        <v>678</v>
      </c>
      <c r="I57" s="16">
        <v>370</v>
      </c>
      <c r="J57" s="2">
        <f t="shared" si="13"/>
        <v>841</v>
      </c>
      <c r="K57" s="16">
        <v>382</v>
      </c>
      <c r="L57" s="2">
        <v>459</v>
      </c>
      <c r="M57" s="14"/>
      <c r="N57" s="10"/>
      <c r="O57" s="15" t="s">
        <v>597</v>
      </c>
      <c r="P57" s="16">
        <v>182</v>
      </c>
      <c r="Q57" s="2">
        <f t="shared" si="12"/>
        <v>379</v>
      </c>
      <c r="R57" s="16">
        <v>172</v>
      </c>
      <c r="S57" s="2">
        <v>207</v>
      </c>
      <c r="T57" s="14"/>
      <c r="U57" s="23"/>
      <c r="V57" s="18"/>
      <c r="X57" s="18"/>
      <c r="Z57" s="14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7.25" customHeight="1" thickBot="1">
      <c r="A58" s="1"/>
      <c r="B58" s="442"/>
      <c r="C58" s="444"/>
      <c r="D58" s="8" t="s">
        <v>4</v>
      </c>
      <c r="E58" s="8" t="s">
        <v>5</v>
      </c>
      <c r="F58" s="9" t="s">
        <v>6</v>
      </c>
      <c r="H58" s="15" t="s">
        <v>680</v>
      </c>
      <c r="I58" s="16">
        <v>809</v>
      </c>
      <c r="J58" s="2">
        <f t="shared" si="13"/>
        <v>1661</v>
      </c>
      <c r="K58" s="16">
        <v>766</v>
      </c>
      <c r="L58" s="2">
        <v>895</v>
      </c>
      <c r="M58" s="14"/>
      <c r="N58" s="10"/>
      <c r="O58" s="15" t="s">
        <v>600</v>
      </c>
      <c r="P58" s="16">
        <v>194</v>
      </c>
      <c r="Q58" s="2">
        <f t="shared" si="12"/>
        <v>374</v>
      </c>
      <c r="R58" s="16">
        <v>162</v>
      </c>
      <c r="S58" s="2">
        <v>212</v>
      </c>
      <c r="T58" s="14"/>
      <c r="U58" s="20" t="s">
        <v>560</v>
      </c>
      <c r="V58" s="21">
        <f>SUM(V48:V57)</f>
        <v>3879</v>
      </c>
      <c r="W58" s="21">
        <f>SUM(W48:W57)</f>
        <v>8344</v>
      </c>
      <c r="X58" s="21">
        <f>SUM(X48:X57)</f>
        <v>3847</v>
      </c>
      <c r="Y58" s="22">
        <f>SUM(Y48:Y57)</f>
        <v>4497</v>
      </c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7.25" customHeight="1" thickBot="1">
      <c r="A59" s="1"/>
      <c r="B59" s="11" t="s">
        <v>683</v>
      </c>
      <c r="C59" s="12">
        <v>1517</v>
      </c>
      <c r="D59" s="2">
        <f>SUM(E59:F59)</f>
        <v>3285</v>
      </c>
      <c r="E59" s="12">
        <v>1467</v>
      </c>
      <c r="F59" s="2">
        <v>1818</v>
      </c>
      <c r="G59" s="14"/>
      <c r="H59" s="15" t="s">
        <v>684</v>
      </c>
      <c r="I59" s="16">
        <v>307</v>
      </c>
      <c r="J59" s="2">
        <f t="shared" si="13"/>
        <v>708</v>
      </c>
      <c r="K59" s="16">
        <v>333</v>
      </c>
      <c r="L59" s="2">
        <v>375</v>
      </c>
      <c r="M59" s="14"/>
      <c r="N59" s="10"/>
      <c r="O59" s="15" t="s">
        <v>602</v>
      </c>
      <c r="P59" s="16">
        <v>316</v>
      </c>
      <c r="Q59" s="2">
        <f t="shared" si="12"/>
        <v>568</v>
      </c>
      <c r="R59" s="16">
        <v>228</v>
      </c>
      <c r="S59" s="2">
        <v>340</v>
      </c>
      <c r="T59" s="14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7.25" customHeight="1" thickTop="1">
      <c r="A60" s="1"/>
      <c r="B60" s="15" t="s">
        <v>686</v>
      </c>
      <c r="C60" s="16">
        <v>1290</v>
      </c>
      <c r="D60" s="2">
        <f>SUM(E60:F60)</f>
        <v>2562</v>
      </c>
      <c r="E60" s="16">
        <v>1158</v>
      </c>
      <c r="F60" s="2">
        <v>1404</v>
      </c>
      <c r="G60" s="14"/>
      <c r="H60" s="15" t="s">
        <v>687</v>
      </c>
      <c r="I60" s="16">
        <v>367</v>
      </c>
      <c r="J60" s="2">
        <f t="shared" si="13"/>
        <v>828</v>
      </c>
      <c r="K60" s="16">
        <v>379</v>
      </c>
      <c r="L60" s="2">
        <v>449</v>
      </c>
      <c r="M60" s="14"/>
      <c r="N60" s="10"/>
      <c r="O60" s="15" t="s">
        <v>605</v>
      </c>
      <c r="P60" s="16">
        <v>264</v>
      </c>
      <c r="Q60" s="2">
        <f t="shared" si="12"/>
        <v>555</v>
      </c>
      <c r="R60" s="16">
        <v>238</v>
      </c>
      <c r="S60" s="2">
        <v>317</v>
      </c>
      <c r="T60" s="14"/>
      <c r="U60" s="451" t="s">
        <v>681</v>
      </c>
      <c r="V60" s="452"/>
      <c r="W60" s="452"/>
      <c r="X60" s="452"/>
      <c r="Y60" s="453"/>
      <c r="AA60" s="10"/>
      <c r="AB60" s="10"/>
      <c r="AC60" s="10"/>
      <c r="AD60" s="10"/>
      <c r="AE60" s="10"/>
      <c r="AF60" s="10"/>
      <c r="AG60" s="10"/>
      <c r="AH60" s="10"/>
      <c r="AI60" s="10"/>
      <c r="AJ60" s="371" t="s">
        <v>379</v>
      </c>
      <c r="AK60" s="372"/>
    </row>
    <row r="61" spans="1:25" ht="17.25" customHeight="1" thickBot="1">
      <c r="A61" s="1"/>
      <c r="B61" s="23" t="s">
        <v>688</v>
      </c>
      <c r="C61" s="18">
        <v>2848</v>
      </c>
      <c r="D61" s="2">
        <f>SUM(E61:F61)</f>
        <v>6706</v>
      </c>
      <c r="E61" s="18">
        <v>3325</v>
      </c>
      <c r="F61" s="2">
        <v>3381</v>
      </c>
      <c r="G61" s="14"/>
      <c r="H61" s="23" t="s">
        <v>689</v>
      </c>
      <c r="I61" s="18">
        <v>453</v>
      </c>
      <c r="J61" s="2">
        <f t="shared" si="13"/>
        <v>847</v>
      </c>
      <c r="K61" s="18">
        <v>429</v>
      </c>
      <c r="L61" s="2">
        <v>418</v>
      </c>
      <c r="M61" s="14"/>
      <c r="N61" s="10"/>
      <c r="O61" s="23"/>
      <c r="P61" s="18"/>
      <c r="R61" s="18"/>
      <c r="T61" s="14"/>
      <c r="U61" s="454"/>
      <c r="V61" s="455"/>
      <c r="W61" s="455"/>
      <c r="X61" s="455"/>
      <c r="Y61" s="456"/>
    </row>
    <row r="62" spans="1:25" ht="17.25" customHeight="1" thickBot="1" thickTop="1">
      <c r="A62" s="1"/>
      <c r="B62" s="20" t="s">
        <v>560</v>
      </c>
      <c r="C62" s="21">
        <f>SUM(C59:C61)</f>
        <v>5655</v>
      </c>
      <c r="D62" s="21">
        <f>SUM(D59:D61)</f>
        <v>12553</v>
      </c>
      <c r="E62" s="21">
        <f>SUM(E59:E61)</f>
        <v>5950</v>
      </c>
      <c r="F62" s="22">
        <f>SUM(F59:F61)</f>
        <v>6603</v>
      </c>
      <c r="H62" s="20" t="s">
        <v>560</v>
      </c>
      <c r="I62" s="21">
        <f>SUM(I56:I61)</f>
        <v>2642</v>
      </c>
      <c r="J62" s="21">
        <f>SUM(J56:J61)</f>
        <v>5627</v>
      </c>
      <c r="K62" s="21">
        <f>SUM(K56:K61)</f>
        <v>2634</v>
      </c>
      <c r="L62" s="22">
        <f>SUM(L56:L61)</f>
        <v>2993</v>
      </c>
      <c r="N62" s="10"/>
      <c r="O62" s="20" t="s">
        <v>560</v>
      </c>
      <c r="P62" s="21">
        <f>SUM(P51:P61)</f>
        <v>2554</v>
      </c>
      <c r="Q62" s="21">
        <f>SUM(Q51:Q61)</f>
        <v>4872</v>
      </c>
      <c r="R62" s="21">
        <f>SUM(R51:R61)</f>
        <v>2043</v>
      </c>
      <c r="S62" s="22">
        <f>SUM(S51:S61)</f>
        <v>2829</v>
      </c>
      <c r="U62" s="149"/>
      <c r="V62" s="149"/>
      <c r="W62" s="149"/>
      <c r="X62" s="149"/>
      <c r="Y62" s="149"/>
    </row>
    <row r="63" spans="1:25" ht="17.25" customHeight="1">
      <c r="A63" s="1"/>
      <c r="X63" s="371" t="s">
        <v>377</v>
      </c>
      <c r="Y63" s="371"/>
    </row>
    <row r="64" spans="1:12" ht="19.5" customHeight="1">
      <c r="A64" s="1"/>
      <c r="B64" s="457"/>
      <c r="C64" s="458"/>
      <c r="D64" s="458"/>
      <c r="E64" s="458"/>
      <c r="F64" s="458"/>
      <c r="G64" s="458"/>
      <c r="H64" s="458"/>
      <c r="I64" s="458"/>
      <c r="J64" s="458"/>
      <c r="K64" s="458"/>
      <c r="L64" s="458"/>
    </row>
    <row r="65" spans="1:12" ht="17.25" customHeight="1">
      <c r="A65" s="1"/>
      <c r="B65" s="5"/>
      <c r="C65" s="1"/>
      <c r="D65" s="1"/>
      <c r="E65" s="1"/>
      <c r="F65" s="1"/>
      <c r="G65" s="1"/>
      <c r="H65" s="459"/>
      <c r="I65" s="460"/>
      <c r="J65" s="460"/>
      <c r="K65" s="460"/>
      <c r="L65" s="460"/>
    </row>
    <row r="66" spans="1:12" ht="17.25" customHeight="1">
      <c r="A66" s="1"/>
      <c r="B66" s="198"/>
      <c r="C66" s="1"/>
      <c r="D66" s="1"/>
      <c r="E66" s="1"/>
      <c r="F66" s="1"/>
      <c r="G66" s="1"/>
      <c r="H66" s="10"/>
      <c r="I66" s="10"/>
      <c r="J66" s="10"/>
      <c r="K66" s="10"/>
      <c r="L66" s="10"/>
    </row>
    <row r="67" spans="1:12" ht="17.25" customHeight="1">
      <c r="A67" s="1"/>
      <c r="B67" s="449"/>
      <c r="C67" s="449"/>
      <c r="D67" s="449"/>
      <c r="E67" s="450"/>
      <c r="F67" s="450"/>
      <c r="G67" s="1"/>
      <c r="H67" s="10"/>
      <c r="I67" s="10"/>
      <c r="J67" s="10"/>
      <c r="K67" s="10"/>
      <c r="L67" s="10"/>
    </row>
    <row r="68" spans="1:12" ht="17.25" customHeight="1">
      <c r="A68" s="1"/>
      <c r="B68" s="449"/>
      <c r="C68" s="449"/>
      <c r="D68" s="10"/>
      <c r="E68" s="10"/>
      <c r="F68" s="10"/>
      <c r="G68" s="1"/>
      <c r="H68" s="10"/>
      <c r="I68" s="10"/>
      <c r="J68" s="10"/>
      <c r="K68" s="10"/>
      <c r="L68" s="10"/>
    </row>
    <row r="69" spans="1:12" ht="17.25" customHeight="1">
      <c r="A69" s="1"/>
      <c r="B69" s="5"/>
      <c r="C69" s="1"/>
      <c r="D69" s="1"/>
      <c r="E69" s="1"/>
      <c r="F69" s="1"/>
      <c r="G69" s="1"/>
      <c r="H69" s="10"/>
      <c r="I69" s="10"/>
      <c r="J69" s="10"/>
      <c r="K69" s="10"/>
      <c r="L69" s="10"/>
    </row>
    <row r="70" spans="1:12" ht="17.25" customHeight="1">
      <c r="A70" s="1"/>
      <c r="B70" s="5"/>
      <c r="C70" s="1"/>
      <c r="D70" s="1"/>
      <c r="E70" s="1"/>
      <c r="F70" s="1"/>
      <c r="G70" s="1"/>
      <c r="H70" s="10"/>
      <c r="I70" s="10"/>
      <c r="J70" s="10"/>
      <c r="K70" s="10"/>
      <c r="L70" s="10"/>
    </row>
    <row r="71" spans="1:12" ht="17.25" customHeight="1">
      <c r="A71" s="1"/>
      <c r="B71" s="5"/>
      <c r="C71" s="1"/>
      <c r="D71" s="1"/>
      <c r="E71" s="1"/>
      <c r="F71" s="1"/>
      <c r="G71" s="1"/>
      <c r="H71" s="10"/>
      <c r="I71" s="10"/>
      <c r="J71" s="10"/>
      <c r="K71" s="10"/>
      <c r="L71" s="10"/>
    </row>
    <row r="72" spans="1:12" ht="17.25" customHeight="1">
      <c r="A72" s="1"/>
      <c r="B72" s="5"/>
      <c r="C72" s="1"/>
      <c r="D72" s="1"/>
      <c r="E72" s="1"/>
      <c r="F72" s="1"/>
      <c r="G72" s="1"/>
      <c r="H72" s="10"/>
      <c r="I72" s="10"/>
      <c r="J72" s="10"/>
      <c r="K72" s="10"/>
      <c r="L72" s="10"/>
    </row>
    <row r="73" spans="1:12" ht="17.25" customHeight="1">
      <c r="A73" s="1"/>
      <c r="B73" s="5"/>
      <c r="C73" s="1"/>
      <c r="D73" s="1"/>
      <c r="E73" s="1"/>
      <c r="F73" s="1"/>
      <c r="G73" s="1"/>
      <c r="H73" s="10"/>
      <c r="I73" s="10"/>
      <c r="J73" s="10"/>
      <c r="K73" s="10"/>
      <c r="L73" s="10"/>
    </row>
    <row r="74" spans="1:12" ht="17.25" customHeight="1">
      <c r="A74" s="1"/>
      <c r="B74" s="5"/>
      <c r="C74" s="1"/>
      <c r="D74" s="1"/>
      <c r="E74" s="1"/>
      <c r="F74" s="1"/>
      <c r="G74" s="1"/>
      <c r="H74" s="10"/>
      <c r="I74" s="10"/>
      <c r="J74" s="10"/>
      <c r="K74" s="10"/>
      <c r="L74" s="10"/>
    </row>
    <row r="75" spans="1:12" ht="17.25" customHeight="1">
      <c r="A75" s="1"/>
      <c r="B75" s="5"/>
      <c r="C75" s="1"/>
      <c r="D75" s="1"/>
      <c r="E75" s="1"/>
      <c r="F75" s="1"/>
      <c r="G75" s="1"/>
      <c r="H75" s="10"/>
      <c r="I75" s="10"/>
      <c r="J75" s="10"/>
      <c r="K75" s="10"/>
      <c r="L75" s="10"/>
    </row>
    <row r="76" spans="1:12" ht="17.25" customHeight="1">
      <c r="A76" s="1"/>
      <c r="B76" s="5"/>
      <c r="C76" s="1"/>
      <c r="D76" s="1"/>
      <c r="E76" s="1"/>
      <c r="F76" s="1"/>
      <c r="G76" s="1"/>
      <c r="H76" s="10"/>
      <c r="I76" s="10"/>
      <c r="J76" s="10"/>
      <c r="K76" s="10"/>
      <c r="L76" s="10"/>
    </row>
    <row r="77" spans="1:12" ht="17.25" customHeight="1">
      <c r="A77" s="1"/>
      <c r="B77" s="5"/>
      <c r="C77" s="1"/>
      <c r="D77" s="1"/>
      <c r="E77" s="1"/>
      <c r="F77" s="1"/>
      <c r="G77" s="1"/>
      <c r="H77" s="10"/>
      <c r="I77" s="10"/>
      <c r="J77" s="10"/>
      <c r="K77" s="10"/>
      <c r="L77" s="10"/>
    </row>
    <row r="78" spans="1:12" ht="17.25" customHeight="1">
      <c r="A78" s="1"/>
      <c r="B78" s="5"/>
      <c r="C78" s="1"/>
      <c r="D78" s="1"/>
      <c r="E78" s="1"/>
      <c r="F78" s="1"/>
      <c r="G78" s="1"/>
      <c r="H78" s="10"/>
      <c r="I78" s="10"/>
      <c r="J78" s="10"/>
      <c r="K78" s="10"/>
      <c r="L78" s="10"/>
    </row>
    <row r="79" spans="1:12" ht="17.25" customHeight="1">
      <c r="A79" s="1"/>
      <c r="B79" s="5"/>
      <c r="C79" s="1"/>
      <c r="D79" s="1"/>
      <c r="E79" s="1"/>
      <c r="F79" s="1"/>
      <c r="G79" s="1"/>
      <c r="H79" s="10"/>
      <c r="I79" s="10"/>
      <c r="J79" s="10"/>
      <c r="K79" s="10"/>
      <c r="L79" s="10"/>
    </row>
    <row r="80" spans="1:12" ht="17.25" customHeight="1">
      <c r="A80" s="1"/>
      <c r="B80" s="5"/>
      <c r="C80" s="1"/>
      <c r="D80" s="1"/>
      <c r="E80" s="1"/>
      <c r="F80" s="1"/>
      <c r="G80" s="1"/>
      <c r="H80" s="10"/>
      <c r="I80" s="10"/>
      <c r="J80" s="10"/>
      <c r="K80" s="10"/>
      <c r="L80" s="10"/>
    </row>
    <row r="81" spans="1:12" ht="17.25" customHeight="1">
      <c r="A81" s="1"/>
      <c r="B81" s="5"/>
      <c r="C81" s="1"/>
      <c r="D81" s="1"/>
      <c r="E81" s="1"/>
      <c r="F81" s="1"/>
      <c r="G81" s="1"/>
      <c r="H81" s="10"/>
      <c r="I81" s="10"/>
      <c r="J81" s="10"/>
      <c r="K81" s="10"/>
      <c r="L81" s="10"/>
    </row>
    <row r="82" spans="1:12" ht="17.25" customHeight="1">
      <c r="A82" s="1"/>
      <c r="B82" s="5"/>
      <c r="C82" s="1"/>
      <c r="D82" s="1"/>
      <c r="E82" s="1"/>
      <c r="F82" s="1"/>
      <c r="G82" s="1"/>
      <c r="H82" s="10"/>
      <c r="I82" s="10"/>
      <c r="J82" s="10"/>
      <c r="K82" s="10"/>
      <c r="L82" s="10"/>
    </row>
    <row r="83" spans="1:12" ht="17.25" customHeight="1">
      <c r="A83" s="1"/>
      <c r="B83" s="5"/>
      <c r="C83" s="1"/>
      <c r="D83" s="1"/>
      <c r="E83" s="1"/>
      <c r="F83" s="1"/>
      <c r="G83" s="1"/>
      <c r="H83" s="10"/>
      <c r="I83" s="10"/>
      <c r="J83" s="10"/>
      <c r="K83" s="10"/>
      <c r="L83" s="10"/>
    </row>
    <row r="84" spans="1:12" ht="17.25" customHeight="1">
      <c r="A84" s="1"/>
      <c r="B84" s="150"/>
      <c r="C84" s="24"/>
      <c r="D84" s="24"/>
      <c r="E84" s="24"/>
      <c r="F84" s="24"/>
      <c r="G84" s="1"/>
      <c r="H84" s="10"/>
      <c r="I84" s="10"/>
      <c r="J84" s="10"/>
      <c r="K84" s="10"/>
      <c r="L84" s="10"/>
    </row>
    <row r="85" spans="1:12" ht="17.25" customHeight="1">
      <c r="A85" s="1"/>
      <c r="B85" s="5"/>
      <c r="C85" s="1"/>
      <c r="D85" s="1"/>
      <c r="E85" s="1"/>
      <c r="F85" s="1"/>
      <c r="G85" s="1"/>
      <c r="H85" s="10"/>
      <c r="I85" s="10"/>
      <c r="J85" s="10"/>
      <c r="K85" s="10"/>
      <c r="L85" s="10"/>
    </row>
    <row r="86" spans="1:12" ht="17.25" customHeight="1">
      <c r="A86" s="1"/>
      <c r="B86" s="198"/>
      <c r="C86" s="1"/>
      <c r="D86" s="1"/>
      <c r="E86" s="1"/>
      <c r="F86" s="1"/>
      <c r="G86" s="1"/>
      <c r="H86" s="10"/>
      <c r="I86" s="10"/>
      <c r="J86" s="10"/>
      <c r="K86" s="10"/>
      <c r="L86" s="10"/>
    </row>
    <row r="87" spans="1:12" ht="17.25" customHeight="1">
      <c r="A87" s="1"/>
      <c r="B87" s="449"/>
      <c r="C87" s="449"/>
      <c r="D87" s="449"/>
      <c r="E87" s="450"/>
      <c r="F87" s="450"/>
      <c r="G87" s="1"/>
      <c r="H87" s="10"/>
      <c r="I87" s="10"/>
      <c r="J87" s="10"/>
      <c r="K87" s="10"/>
      <c r="L87" s="10"/>
    </row>
    <row r="88" spans="1:12" ht="17.25" customHeight="1">
      <c r="A88" s="1"/>
      <c r="B88" s="449"/>
      <c r="C88" s="449"/>
      <c r="D88" s="10"/>
      <c r="E88" s="10"/>
      <c r="F88" s="10"/>
      <c r="G88" s="1"/>
      <c r="H88" s="10"/>
      <c r="I88" s="10"/>
      <c r="J88" s="10"/>
      <c r="K88" s="10"/>
      <c r="L88" s="10"/>
    </row>
    <row r="89" spans="1:12" ht="17.25" customHeight="1">
      <c r="A89" s="1"/>
      <c r="B89" s="5"/>
      <c r="C89" s="1"/>
      <c r="D89" s="1"/>
      <c r="E89" s="1"/>
      <c r="F89" s="1"/>
      <c r="G89" s="1"/>
      <c r="H89" s="10"/>
      <c r="I89" s="10"/>
      <c r="J89" s="10"/>
      <c r="K89" s="10"/>
      <c r="L89" s="10"/>
    </row>
    <row r="90" spans="1:12" ht="17.25" customHeight="1">
      <c r="A90" s="1"/>
      <c r="B90" s="5"/>
      <c r="C90" s="1"/>
      <c r="D90" s="1"/>
      <c r="E90" s="1"/>
      <c r="F90" s="1"/>
      <c r="G90" s="1"/>
      <c r="H90" s="10"/>
      <c r="I90" s="10"/>
      <c r="J90" s="10"/>
      <c r="K90" s="10"/>
      <c r="L90" s="10"/>
    </row>
    <row r="91" spans="1:12" ht="17.25" customHeight="1">
      <c r="A91" s="1"/>
      <c r="B91" s="5"/>
      <c r="C91" s="1"/>
      <c r="D91" s="1"/>
      <c r="E91" s="1"/>
      <c r="F91" s="1"/>
      <c r="G91" s="1"/>
      <c r="H91" s="10"/>
      <c r="I91" s="10"/>
      <c r="J91" s="10"/>
      <c r="K91" s="10"/>
      <c r="L91" s="10"/>
    </row>
    <row r="92" spans="1:12" ht="17.25" customHeight="1">
      <c r="A92" s="1"/>
      <c r="B92" s="5"/>
      <c r="C92" s="1"/>
      <c r="D92" s="1"/>
      <c r="E92" s="1"/>
      <c r="F92" s="1"/>
      <c r="G92" s="1"/>
      <c r="H92" s="10"/>
      <c r="I92" s="10"/>
      <c r="J92" s="10"/>
      <c r="K92" s="10"/>
      <c r="L92" s="10"/>
    </row>
    <row r="93" spans="1:12" ht="17.25" customHeight="1">
      <c r="A93" s="1"/>
      <c r="B93" s="5"/>
      <c r="C93" s="1"/>
      <c r="D93" s="1"/>
      <c r="E93" s="1"/>
      <c r="F93" s="1"/>
      <c r="G93" s="1"/>
      <c r="H93" s="10"/>
      <c r="I93" s="10"/>
      <c r="J93" s="10"/>
      <c r="K93" s="10"/>
      <c r="L93" s="10"/>
    </row>
    <row r="94" spans="1:12" ht="17.25" customHeight="1">
      <c r="A94" s="1"/>
      <c r="B94" s="5"/>
      <c r="C94" s="1"/>
      <c r="D94" s="1"/>
      <c r="E94" s="1"/>
      <c r="F94" s="1"/>
      <c r="G94" s="1"/>
      <c r="H94" s="10"/>
      <c r="I94" s="10"/>
      <c r="J94" s="10"/>
      <c r="K94" s="10"/>
      <c r="L94" s="10"/>
    </row>
    <row r="95" spans="1:12" ht="17.25" customHeight="1">
      <c r="A95" s="1"/>
      <c r="B95" s="5"/>
      <c r="C95" s="1"/>
      <c r="D95" s="1"/>
      <c r="E95" s="1"/>
      <c r="F95" s="1"/>
      <c r="G95" s="1"/>
      <c r="H95" s="10"/>
      <c r="I95" s="10"/>
      <c r="J95" s="10"/>
      <c r="K95" s="10"/>
      <c r="L95" s="10"/>
    </row>
    <row r="96" spans="1:12" ht="17.25" customHeight="1">
      <c r="A96" s="1"/>
      <c r="B96" s="5"/>
      <c r="C96" s="1"/>
      <c r="D96" s="1"/>
      <c r="E96" s="1"/>
      <c r="F96" s="1"/>
      <c r="G96" s="1"/>
      <c r="H96" s="10"/>
      <c r="I96" s="10"/>
      <c r="J96" s="10"/>
      <c r="K96" s="10"/>
      <c r="L96" s="10"/>
    </row>
    <row r="97" spans="1:12" ht="17.25" customHeight="1">
      <c r="A97" s="1"/>
      <c r="B97" s="5"/>
      <c r="C97" s="1"/>
      <c r="D97" s="1"/>
      <c r="E97" s="1"/>
      <c r="F97" s="1"/>
      <c r="G97" s="1"/>
      <c r="H97" s="10"/>
      <c r="I97" s="10"/>
      <c r="J97" s="10"/>
      <c r="K97" s="10"/>
      <c r="L97" s="10"/>
    </row>
    <row r="98" spans="1:12" ht="17.25" customHeight="1">
      <c r="A98" s="1"/>
      <c r="B98" s="5"/>
      <c r="C98" s="1"/>
      <c r="D98" s="1"/>
      <c r="E98" s="1"/>
      <c r="F98" s="1"/>
      <c r="G98" s="1"/>
      <c r="H98" s="10"/>
      <c r="I98" s="10"/>
      <c r="J98" s="10"/>
      <c r="K98" s="10"/>
      <c r="L98" s="10"/>
    </row>
    <row r="99" spans="1:12" ht="17.25" customHeight="1">
      <c r="A99" s="1"/>
      <c r="B99" s="5"/>
      <c r="C99" s="1"/>
      <c r="D99" s="1"/>
      <c r="E99" s="1"/>
      <c r="F99" s="1"/>
      <c r="G99" s="1"/>
      <c r="H99" s="10"/>
      <c r="I99" s="10"/>
      <c r="J99" s="10"/>
      <c r="K99" s="10"/>
      <c r="L99" s="10"/>
    </row>
    <row r="100" spans="1:12" ht="17.25" customHeight="1">
      <c r="A100" s="1"/>
      <c r="B100" s="5"/>
      <c r="C100" s="1"/>
      <c r="D100" s="1"/>
      <c r="E100" s="1"/>
      <c r="F100" s="1"/>
      <c r="G100" s="1"/>
      <c r="H100" s="10"/>
      <c r="I100" s="10"/>
      <c r="J100" s="10"/>
      <c r="K100" s="10"/>
      <c r="L100" s="10"/>
    </row>
    <row r="101" spans="1:12" ht="17.25" customHeight="1">
      <c r="A101" s="1"/>
      <c r="B101" s="5"/>
      <c r="C101" s="1"/>
      <c r="D101" s="1"/>
      <c r="E101" s="1"/>
      <c r="F101" s="1"/>
      <c r="G101" s="1"/>
      <c r="H101" s="10"/>
      <c r="I101" s="10"/>
      <c r="J101" s="10"/>
      <c r="K101" s="10"/>
      <c r="L101" s="10"/>
    </row>
    <row r="102" spans="1:12" ht="17.25" customHeight="1">
      <c r="A102" s="1"/>
      <c r="B102" s="5"/>
      <c r="C102" s="1"/>
      <c r="D102" s="1"/>
      <c r="E102" s="1"/>
      <c r="F102" s="1"/>
      <c r="G102" s="1"/>
      <c r="H102" s="10"/>
      <c r="I102" s="10"/>
      <c r="J102" s="10"/>
      <c r="K102" s="10"/>
      <c r="L102" s="10"/>
    </row>
    <row r="103" spans="1:12" ht="17.25" customHeight="1">
      <c r="A103" s="1"/>
      <c r="B103" s="150"/>
      <c r="C103" s="24"/>
      <c r="D103" s="24"/>
      <c r="E103" s="24"/>
      <c r="F103" s="24"/>
      <c r="G103" s="1"/>
      <c r="H103" s="10"/>
      <c r="I103" s="10"/>
      <c r="J103" s="10"/>
      <c r="K103" s="10"/>
      <c r="L103" s="10"/>
    </row>
    <row r="104" spans="1:12" ht="17.25" customHeight="1">
      <c r="A104" s="1"/>
      <c r="B104" s="5"/>
      <c r="C104" s="1"/>
      <c r="D104" s="1"/>
      <c r="E104" s="1"/>
      <c r="F104" s="1"/>
      <c r="G104" s="1"/>
      <c r="H104" s="10"/>
      <c r="I104" s="10"/>
      <c r="J104" s="10"/>
      <c r="K104" s="10"/>
      <c r="L104" s="10"/>
    </row>
    <row r="105" spans="1:12" ht="17.25" customHeight="1">
      <c r="A105" s="1"/>
      <c r="B105" s="198"/>
      <c r="C105" s="1"/>
      <c r="D105" s="1"/>
      <c r="E105" s="1"/>
      <c r="F105" s="1"/>
      <c r="G105" s="1"/>
      <c r="H105" s="10"/>
      <c r="I105" s="10"/>
      <c r="J105" s="10"/>
      <c r="K105" s="10"/>
      <c r="L105" s="10"/>
    </row>
    <row r="106" spans="1:12" ht="17.25" customHeight="1">
      <c r="A106" s="1"/>
      <c r="B106" s="449"/>
      <c r="C106" s="449"/>
      <c r="D106" s="449"/>
      <c r="E106" s="450"/>
      <c r="F106" s="450"/>
      <c r="G106" s="1"/>
      <c r="H106" s="10"/>
      <c r="I106" s="10"/>
      <c r="J106" s="10"/>
      <c r="K106" s="10"/>
      <c r="L106" s="10"/>
    </row>
    <row r="107" spans="1:12" ht="17.25" customHeight="1">
      <c r="A107" s="1"/>
      <c r="B107" s="449"/>
      <c r="C107" s="449"/>
      <c r="D107" s="10"/>
      <c r="E107" s="10"/>
      <c r="F107" s="10"/>
      <c r="G107" s="1"/>
      <c r="H107" s="10"/>
      <c r="I107" s="10"/>
      <c r="J107" s="10"/>
      <c r="K107" s="10"/>
      <c r="L107" s="10"/>
    </row>
    <row r="108" spans="1:12" ht="17.25" customHeight="1">
      <c r="A108" s="1"/>
      <c r="B108" s="5"/>
      <c r="C108" s="1"/>
      <c r="D108" s="1"/>
      <c r="E108" s="1"/>
      <c r="F108" s="1"/>
      <c r="G108" s="1"/>
      <c r="H108" s="10"/>
      <c r="I108" s="10"/>
      <c r="J108" s="10"/>
      <c r="K108" s="10"/>
      <c r="L108" s="10"/>
    </row>
    <row r="109" spans="1:12" ht="17.25" customHeight="1">
      <c r="A109" s="1"/>
      <c r="B109" s="5"/>
      <c r="C109" s="1"/>
      <c r="D109" s="1"/>
      <c r="E109" s="1"/>
      <c r="F109" s="1"/>
      <c r="G109" s="1"/>
      <c r="H109" s="10"/>
      <c r="I109" s="10"/>
      <c r="J109" s="10"/>
      <c r="K109" s="10"/>
      <c r="L109" s="10"/>
    </row>
    <row r="110" spans="1:12" ht="17.25" customHeight="1">
      <c r="A110" s="1"/>
      <c r="B110" s="5"/>
      <c r="C110" s="1"/>
      <c r="D110" s="1"/>
      <c r="E110" s="1"/>
      <c r="F110" s="1"/>
      <c r="G110" s="1"/>
      <c r="H110" s="10"/>
      <c r="I110" s="10"/>
      <c r="J110" s="10"/>
      <c r="K110" s="10"/>
      <c r="L110" s="10"/>
    </row>
    <row r="111" spans="1:12" ht="17.25" customHeight="1">
      <c r="A111" s="1"/>
      <c r="B111" s="5"/>
      <c r="C111" s="1"/>
      <c r="D111" s="1"/>
      <c r="E111" s="1"/>
      <c r="F111" s="1"/>
      <c r="G111" s="1"/>
      <c r="H111" s="10"/>
      <c r="I111" s="10"/>
      <c r="J111" s="10"/>
      <c r="K111" s="10"/>
      <c r="L111" s="10"/>
    </row>
    <row r="112" spans="1:12" ht="17.25" customHeight="1">
      <c r="A112" s="1"/>
      <c r="B112" s="5"/>
      <c r="C112" s="1"/>
      <c r="D112" s="1"/>
      <c r="E112" s="1"/>
      <c r="F112" s="1"/>
      <c r="G112" s="1"/>
      <c r="H112" s="10"/>
      <c r="I112" s="10"/>
      <c r="J112" s="10"/>
      <c r="K112" s="10"/>
      <c r="L112" s="10"/>
    </row>
    <row r="113" spans="1:12" ht="17.25" customHeight="1">
      <c r="A113" s="1"/>
      <c r="B113" s="150"/>
      <c r="C113" s="24"/>
      <c r="D113" s="24"/>
      <c r="E113" s="24"/>
      <c r="F113" s="24"/>
      <c r="G113" s="1"/>
      <c r="H113" s="10"/>
      <c r="I113" s="10"/>
      <c r="J113" s="10"/>
      <c r="K113" s="10"/>
      <c r="L113" s="10"/>
    </row>
    <row r="114" spans="1:12" ht="17.25" customHeight="1">
      <c r="A114" s="1"/>
      <c r="B114" s="5"/>
      <c r="C114" s="1"/>
      <c r="D114" s="1"/>
      <c r="E114" s="1"/>
      <c r="F114" s="1"/>
      <c r="G114" s="1"/>
      <c r="H114" s="10"/>
      <c r="I114" s="10"/>
      <c r="J114" s="10"/>
      <c r="K114" s="10"/>
      <c r="L114" s="10"/>
    </row>
    <row r="115" spans="1:12" ht="17.25" customHeight="1">
      <c r="A115" s="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7.25" customHeight="1">
      <c r="A116" s="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7.25" customHeight="1">
      <c r="A117" s="1"/>
      <c r="B117" s="150"/>
      <c r="C117" s="150"/>
      <c r="D117" s="150"/>
      <c r="E117" s="150"/>
      <c r="F117" s="150"/>
      <c r="G117" s="10"/>
      <c r="H117" s="10"/>
      <c r="I117" s="10"/>
      <c r="J117" s="10"/>
      <c r="K117" s="10"/>
      <c r="L117" s="10"/>
    </row>
    <row r="118" spans="1:12" ht="17.25" customHeight="1">
      <c r="A118" s="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7.25" customHeight="1">
      <c r="A119" s="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7.25" customHeight="1">
      <c r="A120" s="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7.25" customHeight="1">
      <c r="A121" s="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7.25" customHeight="1">
      <c r="A122" s="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7.25" customHeight="1">
      <c r="A123" s="1"/>
      <c r="B123" s="10"/>
      <c r="C123" s="10"/>
      <c r="D123" s="10"/>
      <c r="E123" s="10"/>
      <c r="F123" s="10"/>
      <c r="G123" s="10"/>
      <c r="H123" s="10"/>
      <c r="I123" s="10"/>
      <c r="J123" s="10"/>
      <c r="K123" s="430"/>
      <c r="L123" s="248"/>
    </row>
    <row r="124" spans="2:12" ht="17.25" customHeight="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2:12" ht="17.25" customHeight="1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</sheetData>
  <sheetProtection sheet="1" objects="1" scenarios="1"/>
  <mergeCells count="74">
    <mergeCell ref="J54:L54"/>
    <mergeCell ref="K123:L123"/>
    <mergeCell ref="B106:B107"/>
    <mergeCell ref="C106:C107"/>
    <mergeCell ref="D106:F106"/>
    <mergeCell ref="B64:L64"/>
    <mergeCell ref="B67:B68"/>
    <mergeCell ref="C67:C68"/>
    <mergeCell ref="D67:F67"/>
    <mergeCell ref="H65:L65"/>
    <mergeCell ref="V46:V47"/>
    <mergeCell ref="W46:Y46"/>
    <mergeCell ref="X63:Y63"/>
    <mergeCell ref="U60:Y61"/>
    <mergeCell ref="U46:U47"/>
    <mergeCell ref="U19:U20"/>
    <mergeCell ref="V19:V20"/>
    <mergeCell ref="W19:Y19"/>
    <mergeCell ref="U35:U36"/>
    <mergeCell ref="V35:V36"/>
    <mergeCell ref="W35:Y35"/>
    <mergeCell ref="O26:O27"/>
    <mergeCell ref="P26:P27"/>
    <mergeCell ref="Q26:S26"/>
    <mergeCell ref="O49:O50"/>
    <mergeCell ref="P49:P50"/>
    <mergeCell ref="Q49:S49"/>
    <mergeCell ref="J23:L23"/>
    <mergeCell ref="H36:H37"/>
    <mergeCell ref="I36:I37"/>
    <mergeCell ref="J36:L36"/>
    <mergeCell ref="C57:C58"/>
    <mergeCell ref="D57:F57"/>
    <mergeCell ref="H23:H24"/>
    <mergeCell ref="I23:I24"/>
    <mergeCell ref="H54:H55"/>
    <mergeCell ref="I54:I55"/>
    <mergeCell ref="B28:B29"/>
    <mergeCell ref="C28:C29"/>
    <mergeCell ref="D28:F28"/>
    <mergeCell ref="B87:B88"/>
    <mergeCell ref="C87:C88"/>
    <mergeCell ref="D87:F87"/>
    <mergeCell ref="B41:B42"/>
    <mergeCell ref="C41:C42"/>
    <mergeCell ref="D41:F41"/>
    <mergeCell ref="B57:B58"/>
    <mergeCell ref="V4:V5"/>
    <mergeCell ref="B4:B5"/>
    <mergeCell ref="C4:C5"/>
    <mergeCell ref="D4:F4"/>
    <mergeCell ref="H4:H5"/>
    <mergeCell ref="B1:L1"/>
    <mergeCell ref="O1:Y1"/>
    <mergeCell ref="U2:Y2"/>
    <mergeCell ref="W4:Y4"/>
    <mergeCell ref="P4:P5"/>
    <mergeCell ref="Q4:S4"/>
    <mergeCell ref="O4:O5"/>
    <mergeCell ref="I4:I5"/>
    <mergeCell ref="J4:L4"/>
    <mergeCell ref="U4:U5"/>
    <mergeCell ref="AA1:AK1"/>
    <mergeCell ref="AG2:AK2"/>
    <mergeCell ref="AA4:AA5"/>
    <mergeCell ref="AB4:AB5"/>
    <mergeCell ref="AC4:AE4"/>
    <mergeCell ref="AJ60:AK60"/>
    <mergeCell ref="AA24:AA25"/>
    <mergeCell ref="AB24:AB25"/>
    <mergeCell ref="AC24:AE24"/>
    <mergeCell ref="AA43:AA44"/>
    <mergeCell ref="AB43:AB44"/>
    <mergeCell ref="AC43:AE43"/>
  </mergeCells>
  <printOptions horizontalCentered="1"/>
  <pageMargins left="0.5905511811023623" right="0.4724409448818898" top="0.3937007874015748" bottom="0.5905511811023623" header="0.5118110236220472" footer="0.5118110236220472"/>
  <pageSetup horizontalDpi="300" verticalDpi="300" orientation="portrait" pageOrder="overThenDown" paperSize="9" scale="74" r:id="rId1"/>
  <rowBreaks count="1" manualBreakCount="1">
    <brk id="6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showGridLines="0" workbookViewId="0" topLeftCell="A1">
      <selection activeCell="M13" sqref="M13:N13"/>
    </sheetView>
  </sheetViews>
  <sheetFormatPr defaultColWidth="9.00390625" defaultRowHeight="15" customHeight="1"/>
  <cols>
    <col min="1" max="1" width="5.125" style="463" customWidth="1"/>
    <col min="2" max="2" width="3.625" style="463" customWidth="1"/>
    <col min="3" max="3" width="3.125" style="463" customWidth="1"/>
    <col min="4" max="5" width="4.625" style="463" customWidth="1"/>
    <col min="6" max="16384" width="4.125" style="463" customWidth="1"/>
  </cols>
  <sheetData>
    <row r="1" spans="1:22" ht="19.5" customHeight="1">
      <c r="A1" s="461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</row>
    <row r="2" spans="1:22" ht="15.75" customHeight="1">
      <c r="A2" s="464" t="s">
        <v>841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</row>
    <row r="3" spans="1:9" ht="15" customHeight="1" thickBot="1">
      <c r="A3" s="466"/>
      <c r="B3" s="467"/>
      <c r="C3" s="467"/>
      <c r="D3" s="468"/>
      <c r="E3" s="469"/>
      <c r="F3" s="470"/>
      <c r="G3" s="470"/>
      <c r="H3" s="470"/>
      <c r="I3" s="467"/>
    </row>
    <row r="4" spans="1:22" ht="15" customHeight="1">
      <c r="A4" s="471" t="s">
        <v>842</v>
      </c>
      <c r="B4" s="472"/>
      <c r="C4" s="472"/>
      <c r="D4" s="473" t="s">
        <v>3</v>
      </c>
      <c r="E4" s="472"/>
      <c r="F4" s="473" t="s">
        <v>843</v>
      </c>
      <c r="G4" s="472"/>
      <c r="H4" s="472"/>
      <c r="I4" s="472"/>
      <c r="J4" s="472"/>
      <c r="K4" s="472"/>
      <c r="L4" s="472"/>
      <c r="M4" s="474" t="s">
        <v>1</v>
      </c>
      <c r="N4" s="475"/>
      <c r="O4" s="476" t="s">
        <v>7</v>
      </c>
      <c r="P4" s="472"/>
      <c r="Q4" s="472"/>
      <c r="R4" s="472"/>
      <c r="S4" s="472"/>
      <c r="T4" s="472"/>
      <c r="U4" s="472"/>
      <c r="V4" s="477"/>
    </row>
    <row r="5" spans="1:22" ht="15" customHeight="1">
      <c r="A5" s="478"/>
      <c r="B5" s="479"/>
      <c r="C5" s="479"/>
      <c r="D5" s="479"/>
      <c r="E5" s="479"/>
      <c r="F5" s="480" t="s">
        <v>4</v>
      </c>
      <c r="G5" s="479"/>
      <c r="H5" s="479"/>
      <c r="I5" s="480" t="s">
        <v>5</v>
      </c>
      <c r="J5" s="479"/>
      <c r="K5" s="480" t="s">
        <v>6</v>
      </c>
      <c r="L5" s="479"/>
      <c r="M5" s="481" t="s">
        <v>844</v>
      </c>
      <c r="N5" s="482"/>
      <c r="O5" s="479"/>
      <c r="P5" s="479"/>
      <c r="Q5" s="479"/>
      <c r="R5" s="479"/>
      <c r="S5" s="479"/>
      <c r="T5" s="479"/>
      <c r="U5" s="479"/>
      <c r="V5" s="483"/>
    </row>
    <row r="6" spans="1:22" ht="15" customHeight="1">
      <c r="A6" s="484" t="s">
        <v>8</v>
      </c>
      <c r="B6" s="485" t="s">
        <v>845</v>
      </c>
      <c r="C6" s="484" t="s">
        <v>2</v>
      </c>
      <c r="D6" s="486">
        <v>8748</v>
      </c>
      <c r="E6" s="487"/>
      <c r="F6" s="488">
        <f>SUM(I6:L6)</f>
        <v>37529</v>
      </c>
      <c r="G6" s="488"/>
      <c r="H6" s="488"/>
      <c r="I6" s="488">
        <v>18022</v>
      </c>
      <c r="J6" s="487"/>
      <c r="K6" s="488">
        <v>19507</v>
      </c>
      <c r="L6" s="487"/>
      <c r="M6" s="489">
        <v>1712</v>
      </c>
      <c r="N6" s="489"/>
      <c r="O6" s="490" t="s">
        <v>846</v>
      </c>
      <c r="P6" s="462"/>
      <c r="Q6" s="462"/>
      <c r="R6" s="462"/>
      <c r="S6" s="462"/>
      <c r="T6" s="462"/>
      <c r="U6" s="462"/>
      <c r="V6" s="462"/>
    </row>
    <row r="7" spans="1:22" ht="15" customHeight="1">
      <c r="A7" s="467" t="s">
        <v>9</v>
      </c>
      <c r="B7" s="491" t="s">
        <v>847</v>
      </c>
      <c r="C7" s="467"/>
      <c r="D7" s="486">
        <v>9489</v>
      </c>
      <c r="E7" s="487"/>
      <c r="F7" s="488">
        <f>SUM(I7:L7)</f>
        <v>43795</v>
      </c>
      <c r="G7" s="488"/>
      <c r="H7" s="488"/>
      <c r="I7" s="492">
        <v>21869</v>
      </c>
      <c r="J7" s="487"/>
      <c r="K7" s="492">
        <v>21926</v>
      </c>
      <c r="L7" s="487"/>
      <c r="M7" s="492">
        <v>2003</v>
      </c>
      <c r="N7" s="492"/>
      <c r="O7" s="490" t="s">
        <v>848</v>
      </c>
      <c r="P7" s="462"/>
      <c r="Q7" s="462"/>
      <c r="R7" s="462"/>
      <c r="S7" s="462"/>
      <c r="T7" s="462"/>
      <c r="U7" s="462"/>
      <c r="V7" s="462"/>
    </row>
    <row r="8" spans="1:22" ht="15" customHeight="1">
      <c r="A8" s="467"/>
      <c r="B8" s="491" t="s">
        <v>849</v>
      </c>
      <c r="C8" s="467"/>
      <c r="D8" s="486">
        <v>13596</v>
      </c>
      <c r="E8" s="487"/>
      <c r="F8" s="488">
        <f>SUM(I8:L8)</f>
        <v>62346</v>
      </c>
      <c r="G8" s="488"/>
      <c r="H8" s="488"/>
      <c r="I8" s="492">
        <v>29730</v>
      </c>
      <c r="J8" s="487"/>
      <c r="K8" s="492">
        <v>32616</v>
      </c>
      <c r="L8" s="487"/>
      <c r="M8" s="492">
        <v>578</v>
      </c>
      <c r="N8" s="492"/>
      <c r="O8" s="490" t="s">
        <v>850</v>
      </c>
      <c r="P8" s="462"/>
      <c r="Q8" s="462"/>
      <c r="R8" s="462"/>
      <c r="S8" s="462"/>
      <c r="T8" s="462"/>
      <c r="U8" s="462"/>
      <c r="V8" s="462"/>
    </row>
    <row r="9" spans="1:22" ht="15" customHeight="1">
      <c r="A9" s="467"/>
      <c r="B9" s="491"/>
      <c r="C9" s="467"/>
      <c r="D9" s="493"/>
      <c r="E9" s="494"/>
      <c r="F9" s="495"/>
      <c r="I9" s="495"/>
      <c r="K9" s="495"/>
      <c r="M9" s="495"/>
      <c r="O9" s="490" t="s">
        <v>772</v>
      </c>
      <c r="P9" s="462"/>
      <c r="Q9" s="462"/>
      <c r="R9" s="462"/>
      <c r="S9" s="462"/>
      <c r="T9" s="462"/>
      <c r="U9" s="462"/>
      <c r="V9" s="462"/>
    </row>
    <row r="10" spans="1:22" ht="15" customHeight="1">
      <c r="A10" s="467"/>
      <c r="B10" s="491" t="s">
        <v>851</v>
      </c>
      <c r="C10" s="467"/>
      <c r="D10" s="486">
        <v>13819</v>
      </c>
      <c r="E10" s="487"/>
      <c r="F10" s="488">
        <v>66756</v>
      </c>
      <c r="G10" s="488"/>
      <c r="H10" s="488"/>
      <c r="I10" s="492" t="s">
        <v>10</v>
      </c>
      <c r="J10" s="487"/>
      <c r="K10" s="492" t="s">
        <v>10</v>
      </c>
      <c r="L10" s="487"/>
      <c r="M10" s="492">
        <v>619</v>
      </c>
      <c r="N10" s="487"/>
      <c r="O10" s="490" t="s">
        <v>852</v>
      </c>
      <c r="P10" s="462"/>
      <c r="Q10" s="462"/>
      <c r="R10" s="462"/>
      <c r="S10" s="462"/>
      <c r="T10" s="462"/>
      <c r="U10" s="462"/>
      <c r="V10" s="462"/>
    </row>
    <row r="11" spans="1:22" ht="15" customHeight="1">
      <c r="A11" s="467"/>
      <c r="B11" s="491" t="s">
        <v>853</v>
      </c>
      <c r="C11" s="467"/>
      <c r="D11" s="486">
        <v>23903</v>
      </c>
      <c r="E11" s="487"/>
      <c r="F11" s="488">
        <f aca="true" t="shared" si="0" ref="F11:F43">SUM(I11:L11)</f>
        <v>96685</v>
      </c>
      <c r="G11" s="488"/>
      <c r="H11" s="488"/>
      <c r="I11" s="492">
        <v>45223</v>
      </c>
      <c r="J11" s="487"/>
      <c r="K11" s="492">
        <v>51462</v>
      </c>
      <c r="L11" s="487"/>
      <c r="M11" s="492">
        <v>896</v>
      </c>
      <c r="N11" s="487"/>
      <c r="O11" s="490" t="s">
        <v>854</v>
      </c>
      <c r="P11" s="462"/>
      <c r="Q11" s="462"/>
      <c r="R11" s="462"/>
      <c r="S11" s="462"/>
      <c r="T11" s="462"/>
      <c r="U11" s="462"/>
      <c r="V11" s="462"/>
    </row>
    <row r="12" spans="1:22" ht="15" customHeight="1">
      <c r="A12" s="467"/>
      <c r="B12" s="491" t="s">
        <v>855</v>
      </c>
      <c r="C12" s="467"/>
      <c r="D12" s="486">
        <v>22873</v>
      </c>
      <c r="E12" s="487"/>
      <c r="F12" s="488">
        <f t="shared" si="0"/>
        <v>93033</v>
      </c>
      <c r="G12" s="488"/>
      <c r="H12" s="488"/>
      <c r="I12" s="492">
        <v>42331</v>
      </c>
      <c r="J12" s="487"/>
      <c r="K12" s="492">
        <v>50702</v>
      </c>
      <c r="L12" s="487"/>
      <c r="M12" s="492">
        <v>862</v>
      </c>
      <c r="N12" s="487"/>
      <c r="O12" s="490" t="s">
        <v>856</v>
      </c>
      <c r="P12" s="462"/>
      <c r="Q12" s="462"/>
      <c r="R12" s="462"/>
      <c r="S12" s="462"/>
      <c r="T12" s="462"/>
      <c r="U12" s="462"/>
      <c r="V12" s="462"/>
    </row>
    <row r="13" spans="1:22" ht="15" customHeight="1">
      <c r="A13" s="467"/>
      <c r="B13" s="491" t="s">
        <v>857</v>
      </c>
      <c r="C13" s="467"/>
      <c r="D13" s="486">
        <v>24417</v>
      </c>
      <c r="E13" s="487"/>
      <c r="F13" s="488">
        <f t="shared" si="0"/>
        <v>102330</v>
      </c>
      <c r="G13" s="488"/>
      <c r="H13" s="488"/>
      <c r="I13" s="492">
        <v>45845</v>
      </c>
      <c r="J13" s="487"/>
      <c r="K13" s="492">
        <v>56485</v>
      </c>
      <c r="L13" s="487"/>
      <c r="M13" s="492">
        <v>948</v>
      </c>
      <c r="N13" s="487"/>
      <c r="O13" s="490" t="s">
        <v>858</v>
      </c>
      <c r="P13" s="462"/>
      <c r="Q13" s="462"/>
      <c r="R13" s="462"/>
      <c r="S13" s="462"/>
      <c r="T13" s="462"/>
      <c r="U13" s="462"/>
      <c r="V13" s="462"/>
    </row>
    <row r="14" spans="1:22" ht="15" customHeight="1">
      <c r="A14" s="467"/>
      <c r="B14" s="491" t="s">
        <v>859</v>
      </c>
      <c r="C14" s="467"/>
      <c r="D14" s="486">
        <v>27093</v>
      </c>
      <c r="E14" s="487"/>
      <c r="F14" s="488">
        <f t="shared" si="0"/>
        <v>107734</v>
      </c>
      <c r="G14" s="488"/>
      <c r="H14" s="488"/>
      <c r="I14" s="492">
        <v>48642</v>
      </c>
      <c r="J14" s="487"/>
      <c r="K14" s="492">
        <v>59092</v>
      </c>
      <c r="L14" s="487"/>
      <c r="M14" s="492">
        <v>864</v>
      </c>
      <c r="N14" s="487"/>
      <c r="O14" s="490" t="s">
        <v>860</v>
      </c>
      <c r="P14" s="462"/>
      <c r="Q14" s="462"/>
      <c r="R14" s="462"/>
      <c r="S14" s="462"/>
      <c r="T14" s="462"/>
      <c r="U14" s="462"/>
      <c r="V14" s="462"/>
    </row>
    <row r="15" spans="1:22" ht="15" customHeight="1">
      <c r="A15" s="467"/>
      <c r="B15" s="491" t="s">
        <v>861</v>
      </c>
      <c r="C15" s="467"/>
      <c r="D15" s="486">
        <v>32709</v>
      </c>
      <c r="E15" s="487"/>
      <c r="F15" s="488">
        <f t="shared" si="0"/>
        <v>118938</v>
      </c>
      <c r="G15" s="488"/>
      <c r="H15" s="488"/>
      <c r="I15" s="492">
        <v>52977</v>
      </c>
      <c r="J15" s="487"/>
      <c r="K15" s="492">
        <v>65961</v>
      </c>
      <c r="L15" s="487"/>
      <c r="M15" s="492">
        <v>954</v>
      </c>
      <c r="N15" s="487"/>
      <c r="O15" s="490" t="s">
        <v>862</v>
      </c>
      <c r="P15" s="462"/>
      <c r="Q15" s="462"/>
      <c r="R15" s="462"/>
      <c r="S15" s="462"/>
      <c r="T15" s="462"/>
      <c r="U15" s="462"/>
      <c r="V15" s="462"/>
    </row>
    <row r="16" spans="1:22" ht="15" customHeight="1">
      <c r="A16" s="467"/>
      <c r="B16" s="491" t="s">
        <v>863</v>
      </c>
      <c r="C16" s="467"/>
      <c r="D16" s="486">
        <v>37987</v>
      </c>
      <c r="E16" s="487"/>
      <c r="F16" s="488">
        <f t="shared" si="0"/>
        <v>123786</v>
      </c>
      <c r="G16" s="488"/>
      <c r="H16" s="488"/>
      <c r="I16" s="492">
        <v>54687</v>
      </c>
      <c r="J16" s="487"/>
      <c r="K16" s="492">
        <v>69099</v>
      </c>
      <c r="L16" s="487"/>
      <c r="M16" s="492">
        <v>992</v>
      </c>
      <c r="N16" s="487"/>
      <c r="O16" s="490" t="s">
        <v>864</v>
      </c>
      <c r="P16" s="462"/>
      <c r="Q16" s="462"/>
      <c r="R16" s="462"/>
      <c r="S16" s="462"/>
      <c r="T16" s="462"/>
      <c r="U16" s="462"/>
      <c r="V16" s="462"/>
    </row>
    <row r="17" spans="1:22" ht="15" customHeight="1">
      <c r="A17" s="467"/>
      <c r="B17" s="491" t="s">
        <v>865</v>
      </c>
      <c r="C17" s="467"/>
      <c r="D17" s="486">
        <v>44171</v>
      </c>
      <c r="E17" s="487"/>
      <c r="F17" s="488">
        <f t="shared" si="0"/>
        <v>133894</v>
      </c>
      <c r="G17" s="488"/>
      <c r="H17" s="488"/>
      <c r="I17" s="492">
        <v>59967</v>
      </c>
      <c r="J17" s="487"/>
      <c r="K17" s="492">
        <v>73927</v>
      </c>
      <c r="L17" s="487"/>
      <c r="M17" s="492">
        <v>1073</v>
      </c>
      <c r="N17" s="487"/>
      <c r="O17" s="490" t="s">
        <v>866</v>
      </c>
      <c r="P17" s="462"/>
      <c r="Q17" s="462"/>
      <c r="R17" s="462"/>
      <c r="S17" s="462"/>
      <c r="T17" s="462"/>
      <c r="U17" s="462"/>
      <c r="V17" s="462"/>
    </row>
    <row r="18" spans="1:22" ht="15" customHeight="1">
      <c r="A18" s="467"/>
      <c r="B18" s="491" t="s">
        <v>867</v>
      </c>
      <c r="C18" s="467"/>
      <c r="D18" s="486">
        <v>46896</v>
      </c>
      <c r="E18" s="487"/>
      <c r="F18" s="488">
        <f t="shared" si="0"/>
        <v>134362</v>
      </c>
      <c r="G18" s="488"/>
      <c r="H18" s="488"/>
      <c r="I18" s="492">
        <v>60572</v>
      </c>
      <c r="J18" s="487"/>
      <c r="K18" s="492">
        <v>73790</v>
      </c>
      <c r="L18" s="487"/>
      <c r="M18" s="492">
        <v>1076</v>
      </c>
      <c r="N18" s="487"/>
      <c r="O18" s="490" t="s">
        <v>11</v>
      </c>
      <c r="P18" s="462"/>
      <c r="Q18" s="462"/>
      <c r="R18" s="462"/>
      <c r="S18" s="462"/>
      <c r="T18" s="462"/>
      <c r="U18" s="462"/>
      <c r="V18" s="462"/>
    </row>
    <row r="19" spans="1:22" ht="15" customHeight="1">
      <c r="A19" s="467"/>
      <c r="B19" s="491" t="s">
        <v>868</v>
      </c>
      <c r="C19" s="467"/>
      <c r="D19" s="486">
        <v>47563</v>
      </c>
      <c r="E19" s="487"/>
      <c r="F19" s="488">
        <f t="shared" si="0"/>
        <v>134954</v>
      </c>
      <c r="G19" s="488"/>
      <c r="H19" s="488"/>
      <c r="I19" s="492">
        <v>60837</v>
      </c>
      <c r="J19" s="487"/>
      <c r="K19" s="492">
        <v>74117</v>
      </c>
      <c r="L19" s="487"/>
      <c r="M19" s="492">
        <v>1080</v>
      </c>
      <c r="N19" s="487"/>
      <c r="O19" s="490" t="s">
        <v>12</v>
      </c>
      <c r="P19" s="462"/>
      <c r="Q19" s="462"/>
      <c r="R19" s="462"/>
      <c r="S19" s="462"/>
      <c r="T19" s="462"/>
      <c r="U19" s="462"/>
      <c r="V19" s="462"/>
    </row>
    <row r="20" spans="1:22" ht="15" customHeight="1">
      <c r="A20" s="467"/>
      <c r="B20" s="491" t="s">
        <v>869</v>
      </c>
      <c r="C20" s="467"/>
      <c r="D20" s="486">
        <v>47815</v>
      </c>
      <c r="E20" s="487"/>
      <c r="F20" s="488">
        <f t="shared" si="0"/>
        <v>135758</v>
      </c>
      <c r="G20" s="488"/>
      <c r="H20" s="488"/>
      <c r="I20" s="492">
        <v>61176</v>
      </c>
      <c r="J20" s="487"/>
      <c r="K20" s="492">
        <v>74582</v>
      </c>
      <c r="L20" s="487"/>
      <c r="M20" s="492">
        <v>1087</v>
      </c>
      <c r="N20" s="487"/>
      <c r="O20" s="490" t="s">
        <v>13</v>
      </c>
      <c r="P20" s="462"/>
      <c r="Q20" s="462"/>
      <c r="R20" s="462"/>
      <c r="S20" s="462"/>
      <c r="T20" s="462"/>
      <c r="U20" s="462"/>
      <c r="V20" s="462"/>
    </row>
    <row r="21" spans="1:22" ht="15" customHeight="1">
      <c r="A21" s="467"/>
      <c r="B21" s="491" t="s">
        <v>182</v>
      </c>
      <c r="C21" s="467"/>
      <c r="D21" s="486">
        <v>48129</v>
      </c>
      <c r="E21" s="487"/>
      <c r="F21" s="488">
        <f t="shared" si="0"/>
        <v>136437</v>
      </c>
      <c r="G21" s="488"/>
      <c r="H21" s="488"/>
      <c r="I21" s="492">
        <v>61484</v>
      </c>
      <c r="J21" s="487"/>
      <c r="K21" s="492">
        <v>74953</v>
      </c>
      <c r="L21" s="487"/>
      <c r="M21" s="492">
        <v>1092</v>
      </c>
      <c r="N21" s="487"/>
      <c r="O21" s="490" t="s">
        <v>14</v>
      </c>
      <c r="P21" s="462"/>
      <c r="Q21" s="462"/>
      <c r="R21" s="462"/>
      <c r="S21" s="462"/>
      <c r="T21" s="462"/>
      <c r="U21" s="462"/>
      <c r="V21" s="462"/>
    </row>
    <row r="22" spans="1:22" ht="15" customHeight="1">
      <c r="A22" s="467"/>
      <c r="B22" s="491" t="s">
        <v>186</v>
      </c>
      <c r="C22" s="467"/>
      <c r="D22" s="486">
        <v>48532</v>
      </c>
      <c r="E22" s="487"/>
      <c r="F22" s="488">
        <f t="shared" si="0"/>
        <v>136485</v>
      </c>
      <c r="G22" s="488"/>
      <c r="H22" s="488"/>
      <c r="I22" s="492">
        <v>61521</v>
      </c>
      <c r="J22" s="487"/>
      <c r="K22" s="492">
        <v>74964</v>
      </c>
      <c r="L22" s="487"/>
      <c r="M22" s="492">
        <v>1093</v>
      </c>
      <c r="N22" s="487"/>
      <c r="O22" s="490" t="s">
        <v>870</v>
      </c>
      <c r="P22" s="462"/>
      <c r="Q22" s="462"/>
      <c r="R22" s="462"/>
      <c r="S22" s="462"/>
      <c r="T22" s="462"/>
      <c r="U22" s="462"/>
      <c r="V22" s="462"/>
    </row>
    <row r="23" spans="1:22" ht="15" customHeight="1">
      <c r="A23" s="467"/>
      <c r="B23" s="491" t="s">
        <v>188</v>
      </c>
      <c r="C23" s="467"/>
      <c r="D23" s="486">
        <v>48652</v>
      </c>
      <c r="E23" s="487"/>
      <c r="F23" s="488">
        <f t="shared" si="0"/>
        <v>136449</v>
      </c>
      <c r="G23" s="488"/>
      <c r="H23" s="488"/>
      <c r="I23" s="492">
        <v>61489</v>
      </c>
      <c r="J23" s="487"/>
      <c r="K23" s="492">
        <v>74960</v>
      </c>
      <c r="L23" s="487"/>
      <c r="M23" s="492">
        <v>1091</v>
      </c>
      <c r="N23" s="487"/>
      <c r="O23" s="496" t="s">
        <v>15</v>
      </c>
      <c r="P23" s="462"/>
      <c r="Q23" s="462"/>
      <c r="R23" s="462"/>
      <c r="S23" s="462"/>
      <c r="T23" s="462"/>
      <c r="U23" s="462"/>
      <c r="V23" s="462"/>
    </row>
    <row r="24" spans="1:22" ht="15" customHeight="1">
      <c r="A24" s="467"/>
      <c r="B24" s="491" t="s">
        <v>189</v>
      </c>
      <c r="C24" s="467"/>
      <c r="D24" s="486">
        <v>48915</v>
      </c>
      <c r="E24" s="487"/>
      <c r="F24" s="488">
        <f t="shared" si="0"/>
        <v>135953</v>
      </c>
      <c r="G24" s="488"/>
      <c r="H24" s="488"/>
      <c r="I24" s="492">
        <v>61365</v>
      </c>
      <c r="J24" s="487"/>
      <c r="K24" s="492">
        <v>74588</v>
      </c>
      <c r="L24" s="487"/>
      <c r="M24" s="492">
        <v>1086</v>
      </c>
      <c r="N24" s="487"/>
      <c r="O24" s="496" t="s">
        <v>16</v>
      </c>
      <c r="P24" s="462"/>
      <c r="Q24" s="462"/>
      <c r="R24" s="462"/>
      <c r="S24" s="462"/>
      <c r="T24" s="462"/>
      <c r="U24" s="462"/>
      <c r="V24" s="462"/>
    </row>
    <row r="25" spans="1:22" ht="15" customHeight="1">
      <c r="A25" s="467"/>
      <c r="B25" s="491" t="s">
        <v>191</v>
      </c>
      <c r="C25" s="467"/>
      <c r="D25" s="486">
        <v>49048</v>
      </c>
      <c r="E25" s="487"/>
      <c r="F25" s="488">
        <f t="shared" si="0"/>
        <v>135441</v>
      </c>
      <c r="G25" s="488"/>
      <c r="H25" s="488"/>
      <c r="I25" s="492">
        <v>61094</v>
      </c>
      <c r="J25" s="487"/>
      <c r="K25" s="492">
        <v>74347</v>
      </c>
      <c r="L25" s="487"/>
      <c r="M25" s="492">
        <v>1082</v>
      </c>
      <c r="N25" s="487"/>
      <c r="O25" s="496" t="s">
        <v>17</v>
      </c>
      <c r="P25" s="462"/>
      <c r="Q25" s="462"/>
      <c r="R25" s="462"/>
      <c r="S25" s="462"/>
      <c r="T25" s="462"/>
      <c r="U25" s="462"/>
      <c r="V25" s="462"/>
    </row>
    <row r="26" spans="1:22" ht="15" customHeight="1">
      <c r="A26" s="497"/>
      <c r="B26" s="491" t="s">
        <v>193</v>
      </c>
      <c r="C26" s="467"/>
      <c r="D26" s="486">
        <v>49387</v>
      </c>
      <c r="E26" s="487"/>
      <c r="F26" s="488">
        <f t="shared" si="0"/>
        <v>134971</v>
      </c>
      <c r="G26" s="488"/>
      <c r="H26" s="488"/>
      <c r="I26" s="492">
        <v>60802</v>
      </c>
      <c r="J26" s="487"/>
      <c r="K26" s="492">
        <v>74169</v>
      </c>
      <c r="L26" s="487"/>
      <c r="M26" s="492">
        <v>1078</v>
      </c>
      <c r="N26" s="487"/>
      <c r="O26" s="496" t="s">
        <v>18</v>
      </c>
      <c r="P26" s="462"/>
      <c r="Q26" s="462"/>
      <c r="R26" s="462"/>
      <c r="S26" s="462"/>
      <c r="T26" s="462"/>
      <c r="U26" s="462"/>
      <c r="V26" s="462"/>
    </row>
    <row r="27" spans="1:22" ht="15" customHeight="1">
      <c r="A27" s="467"/>
      <c r="B27" s="491" t="s">
        <v>198</v>
      </c>
      <c r="C27" s="467"/>
      <c r="D27" s="486">
        <v>48844</v>
      </c>
      <c r="E27" s="487"/>
      <c r="F27" s="488">
        <f t="shared" si="0"/>
        <v>134775</v>
      </c>
      <c r="G27" s="488"/>
      <c r="H27" s="488"/>
      <c r="I27" s="492">
        <v>60753</v>
      </c>
      <c r="J27" s="487"/>
      <c r="K27" s="492">
        <v>74022</v>
      </c>
      <c r="L27" s="487"/>
      <c r="M27" s="492">
        <v>1077</v>
      </c>
      <c r="N27" s="487"/>
      <c r="O27" s="496" t="s">
        <v>871</v>
      </c>
      <c r="P27" s="462"/>
      <c r="Q27" s="462"/>
      <c r="R27" s="462"/>
      <c r="S27" s="462"/>
      <c r="T27" s="462"/>
      <c r="U27" s="462"/>
      <c r="V27" s="462"/>
    </row>
    <row r="28" spans="1:22" ht="15" customHeight="1">
      <c r="A28" s="467"/>
      <c r="B28" s="491" t="s">
        <v>200</v>
      </c>
      <c r="C28" s="467"/>
      <c r="D28" s="486">
        <v>48925</v>
      </c>
      <c r="E28" s="487"/>
      <c r="F28" s="488">
        <f t="shared" si="0"/>
        <v>134064</v>
      </c>
      <c r="G28" s="488"/>
      <c r="H28" s="488"/>
      <c r="I28" s="492">
        <v>60391</v>
      </c>
      <c r="J28" s="487"/>
      <c r="K28" s="492">
        <v>73673</v>
      </c>
      <c r="L28" s="487"/>
      <c r="M28" s="492">
        <v>1070</v>
      </c>
      <c r="N28" s="487"/>
      <c r="O28" s="496" t="s">
        <v>19</v>
      </c>
      <c r="P28" s="462"/>
      <c r="Q28" s="462"/>
      <c r="R28" s="462"/>
      <c r="S28" s="462"/>
      <c r="T28" s="462"/>
      <c r="U28" s="462"/>
      <c r="V28" s="462"/>
    </row>
    <row r="29" spans="1:22" ht="15" customHeight="1">
      <c r="A29" s="467"/>
      <c r="B29" s="491" t="s">
        <v>201</v>
      </c>
      <c r="C29" s="467"/>
      <c r="D29" s="486">
        <v>48527</v>
      </c>
      <c r="E29" s="487"/>
      <c r="F29" s="488">
        <f t="shared" si="0"/>
        <v>133458</v>
      </c>
      <c r="G29" s="488"/>
      <c r="H29" s="488"/>
      <c r="I29" s="492">
        <v>60005</v>
      </c>
      <c r="J29" s="487"/>
      <c r="K29" s="492">
        <v>73453</v>
      </c>
      <c r="L29" s="487"/>
      <c r="M29" s="492">
        <v>1065</v>
      </c>
      <c r="N29" s="487"/>
      <c r="O29" s="496" t="s">
        <v>20</v>
      </c>
      <c r="P29" s="462"/>
      <c r="Q29" s="462"/>
      <c r="R29" s="462"/>
      <c r="S29" s="462"/>
      <c r="T29" s="462"/>
      <c r="U29" s="462"/>
      <c r="V29" s="462"/>
    </row>
    <row r="30" spans="1:22" ht="15" customHeight="1">
      <c r="A30" s="467"/>
      <c r="B30" s="491" t="s">
        <v>203</v>
      </c>
      <c r="C30" s="467"/>
      <c r="D30" s="486">
        <v>48763</v>
      </c>
      <c r="E30" s="487"/>
      <c r="F30" s="488">
        <f t="shared" si="0"/>
        <v>132710</v>
      </c>
      <c r="G30" s="488"/>
      <c r="H30" s="488"/>
      <c r="I30" s="492">
        <v>59671</v>
      </c>
      <c r="J30" s="487"/>
      <c r="K30" s="492">
        <v>73039</v>
      </c>
      <c r="L30" s="487"/>
      <c r="M30" s="492">
        <v>1059</v>
      </c>
      <c r="N30" s="492"/>
      <c r="O30" s="496" t="s">
        <v>21</v>
      </c>
      <c r="P30" s="462"/>
      <c r="Q30" s="462"/>
      <c r="R30" s="462"/>
      <c r="S30" s="462"/>
      <c r="T30" s="462"/>
      <c r="U30" s="462"/>
      <c r="V30" s="462"/>
    </row>
    <row r="31" spans="1:22" ht="15" customHeight="1">
      <c r="A31" s="467" t="s">
        <v>22</v>
      </c>
      <c r="B31" s="491" t="s">
        <v>23</v>
      </c>
      <c r="C31" s="467"/>
      <c r="D31" s="486">
        <v>49231</v>
      </c>
      <c r="E31" s="487"/>
      <c r="F31" s="488">
        <f t="shared" si="0"/>
        <v>132270</v>
      </c>
      <c r="G31" s="488"/>
      <c r="H31" s="488"/>
      <c r="I31" s="492">
        <v>59607</v>
      </c>
      <c r="J31" s="487"/>
      <c r="K31" s="492">
        <v>72663</v>
      </c>
      <c r="L31" s="487"/>
      <c r="M31" s="492">
        <v>1055</v>
      </c>
      <c r="N31" s="492"/>
      <c r="O31" s="496" t="s">
        <v>24</v>
      </c>
      <c r="P31" s="462"/>
      <c r="Q31" s="462"/>
      <c r="R31" s="462"/>
      <c r="S31" s="462"/>
      <c r="T31" s="462"/>
      <c r="U31" s="462"/>
      <c r="V31" s="462"/>
    </row>
    <row r="32" spans="1:22" ht="15" customHeight="1">
      <c r="A32" s="467"/>
      <c r="B32" s="491" t="s">
        <v>872</v>
      </c>
      <c r="C32" s="467"/>
      <c r="D32" s="486">
        <v>49814</v>
      </c>
      <c r="E32" s="487"/>
      <c r="F32" s="488">
        <f t="shared" si="0"/>
        <v>130334</v>
      </c>
      <c r="G32" s="488"/>
      <c r="H32" s="488"/>
      <c r="I32" s="492">
        <v>58431</v>
      </c>
      <c r="J32" s="487"/>
      <c r="K32" s="492">
        <v>71903</v>
      </c>
      <c r="L32" s="487"/>
      <c r="M32" s="492">
        <f aca="true" t="shared" si="1" ref="M32:M46">ROUND((F32/125.13),1)</f>
        <v>1041.6</v>
      </c>
      <c r="N32" s="487"/>
      <c r="O32" s="496" t="s">
        <v>873</v>
      </c>
      <c r="P32" s="462"/>
      <c r="Q32" s="462"/>
      <c r="R32" s="462"/>
      <c r="S32" s="462"/>
      <c r="T32" s="462"/>
      <c r="U32" s="462"/>
      <c r="V32" s="462"/>
    </row>
    <row r="33" spans="1:22" ht="15" customHeight="1">
      <c r="A33" s="467"/>
      <c r="B33" s="491" t="s">
        <v>51</v>
      </c>
      <c r="C33" s="467"/>
      <c r="D33" s="486">
        <v>50120</v>
      </c>
      <c r="E33" s="487"/>
      <c r="F33" s="488">
        <f t="shared" si="0"/>
        <v>129977</v>
      </c>
      <c r="G33" s="488"/>
      <c r="H33" s="488"/>
      <c r="I33" s="492">
        <v>58170</v>
      </c>
      <c r="J33" s="487"/>
      <c r="K33" s="492">
        <v>71807</v>
      </c>
      <c r="L33" s="487"/>
      <c r="M33" s="492">
        <f t="shared" si="1"/>
        <v>1038.7</v>
      </c>
      <c r="N33" s="487"/>
      <c r="O33" s="496" t="s">
        <v>25</v>
      </c>
      <c r="P33" s="462"/>
      <c r="Q33" s="462"/>
      <c r="R33" s="462"/>
      <c r="S33" s="462"/>
      <c r="T33" s="462"/>
      <c r="U33" s="462"/>
      <c r="V33" s="462"/>
    </row>
    <row r="34" spans="1:22" ht="15" customHeight="1">
      <c r="A34" s="467"/>
      <c r="B34" s="491" t="s">
        <v>52</v>
      </c>
      <c r="C34" s="467"/>
      <c r="D34" s="486">
        <v>50659</v>
      </c>
      <c r="E34" s="487"/>
      <c r="F34" s="488">
        <f t="shared" si="0"/>
        <v>129882</v>
      </c>
      <c r="G34" s="488"/>
      <c r="H34" s="488"/>
      <c r="I34" s="492">
        <v>58003</v>
      </c>
      <c r="J34" s="487"/>
      <c r="K34" s="492">
        <v>71879</v>
      </c>
      <c r="L34" s="487"/>
      <c r="M34" s="492">
        <f t="shared" si="1"/>
        <v>1038</v>
      </c>
      <c r="N34" s="487"/>
      <c r="O34" s="496" t="s">
        <v>26</v>
      </c>
      <c r="P34" s="462"/>
      <c r="Q34" s="462"/>
      <c r="R34" s="462"/>
      <c r="S34" s="462"/>
      <c r="T34" s="462"/>
      <c r="U34" s="462"/>
      <c r="V34" s="462"/>
    </row>
    <row r="35" spans="1:22" ht="15" customHeight="1">
      <c r="A35" s="467"/>
      <c r="B35" s="491" t="s">
        <v>53</v>
      </c>
      <c r="C35" s="467"/>
      <c r="D35" s="486">
        <v>51108</v>
      </c>
      <c r="E35" s="487"/>
      <c r="F35" s="488">
        <f t="shared" si="0"/>
        <v>129441</v>
      </c>
      <c r="G35" s="488"/>
      <c r="H35" s="488"/>
      <c r="I35" s="492">
        <v>57807</v>
      </c>
      <c r="J35" s="487"/>
      <c r="K35" s="492">
        <v>71634</v>
      </c>
      <c r="L35" s="487"/>
      <c r="M35" s="492">
        <f t="shared" si="1"/>
        <v>1034.5</v>
      </c>
      <c r="N35" s="487"/>
      <c r="O35" s="496" t="s">
        <v>27</v>
      </c>
      <c r="P35" s="462"/>
      <c r="Q35" s="462"/>
      <c r="R35" s="462"/>
      <c r="S35" s="462"/>
      <c r="T35" s="462"/>
      <c r="U35" s="462"/>
      <c r="V35" s="462"/>
    </row>
    <row r="36" spans="1:22" ht="15" customHeight="1">
      <c r="A36" s="467"/>
      <c r="B36" s="491" t="s">
        <v>54</v>
      </c>
      <c r="C36" s="467"/>
      <c r="D36" s="486">
        <v>51607</v>
      </c>
      <c r="E36" s="487"/>
      <c r="F36" s="488">
        <f t="shared" si="0"/>
        <v>129387</v>
      </c>
      <c r="G36" s="488"/>
      <c r="H36" s="488"/>
      <c r="I36" s="492">
        <v>57877</v>
      </c>
      <c r="J36" s="487"/>
      <c r="K36" s="492">
        <v>71510</v>
      </c>
      <c r="L36" s="487"/>
      <c r="M36" s="492">
        <f t="shared" si="1"/>
        <v>1034</v>
      </c>
      <c r="N36" s="487"/>
      <c r="O36" s="496" t="s">
        <v>28</v>
      </c>
      <c r="P36" s="462"/>
      <c r="Q36" s="462"/>
      <c r="R36" s="462"/>
      <c r="S36" s="462"/>
      <c r="T36" s="462"/>
      <c r="U36" s="462"/>
      <c r="V36" s="462"/>
    </row>
    <row r="37" spans="1:22" ht="15" customHeight="1">
      <c r="A37" s="467"/>
      <c r="B37" s="491" t="s">
        <v>55</v>
      </c>
      <c r="C37" s="467"/>
      <c r="D37" s="486">
        <v>51453</v>
      </c>
      <c r="E37" s="487"/>
      <c r="F37" s="488">
        <f t="shared" si="0"/>
        <v>128255</v>
      </c>
      <c r="G37" s="488"/>
      <c r="H37" s="488"/>
      <c r="I37" s="492">
        <v>57376</v>
      </c>
      <c r="J37" s="487"/>
      <c r="K37" s="492">
        <v>70879</v>
      </c>
      <c r="L37" s="487"/>
      <c r="M37" s="492">
        <f t="shared" si="1"/>
        <v>1025</v>
      </c>
      <c r="N37" s="487"/>
      <c r="O37" s="496" t="s">
        <v>874</v>
      </c>
      <c r="P37" s="462"/>
      <c r="Q37" s="462"/>
      <c r="R37" s="462"/>
      <c r="S37" s="462"/>
      <c r="T37" s="462"/>
      <c r="U37" s="462"/>
      <c r="V37" s="462"/>
    </row>
    <row r="38" spans="1:22" ht="15" customHeight="1">
      <c r="A38" s="467"/>
      <c r="B38" s="491" t="s">
        <v>56</v>
      </c>
      <c r="C38" s="467"/>
      <c r="D38" s="486">
        <v>51881</v>
      </c>
      <c r="E38" s="487"/>
      <c r="F38" s="488">
        <f t="shared" si="0"/>
        <v>127640</v>
      </c>
      <c r="G38" s="488"/>
      <c r="H38" s="488"/>
      <c r="I38" s="492">
        <v>56993</v>
      </c>
      <c r="J38" s="487"/>
      <c r="K38" s="492">
        <v>70647</v>
      </c>
      <c r="L38" s="487"/>
      <c r="M38" s="492">
        <f t="shared" si="1"/>
        <v>1020.1</v>
      </c>
      <c r="N38" s="487"/>
      <c r="O38" s="496" t="s">
        <v>29</v>
      </c>
      <c r="P38" s="462"/>
      <c r="Q38" s="462"/>
      <c r="R38" s="462"/>
      <c r="S38" s="462"/>
      <c r="T38" s="462"/>
      <c r="U38" s="462"/>
      <c r="V38" s="462"/>
    </row>
    <row r="39" spans="1:22" ht="15" customHeight="1">
      <c r="A39" s="467"/>
      <c r="B39" s="491" t="s">
        <v>45</v>
      </c>
      <c r="C39" s="467"/>
      <c r="D39" s="486">
        <v>52368</v>
      </c>
      <c r="E39" s="487"/>
      <c r="F39" s="488">
        <f t="shared" si="0"/>
        <v>127486</v>
      </c>
      <c r="G39" s="488"/>
      <c r="H39" s="488"/>
      <c r="I39" s="492">
        <v>57009</v>
      </c>
      <c r="J39" s="487"/>
      <c r="K39" s="492">
        <v>70477</v>
      </c>
      <c r="L39" s="487"/>
      <c r="M39" s="492">
        <f t="shared" si="1"/>
        <v>1018.8</v>
      </c>
      <c r="N39" s="487"/>
      <c r="O39" s="496" t="s">
        <v>30</v>
      </c>
      <c r="P39" s="462"/>
      <c r="Q39" s="462"/>
      <c r="R39" s="462"/>
      <c r="S39" s="462"/>
      <c r="T39" s="462"/>
      <c r="U39" s="462"/>
      <c r="V39" s="462"/>
    </row>
    <row r="40" spans="1:22" ht="15" customHeight="1">
      <c r="A40" s="467"/>
      <c r="B40" s="491" t="s">
        <v>46</v>
      </c>
      <c r="C40" s="467"/>
      <c r="D40" s="486">
        <v>52742</v>
      </c>
      <c r="E40" s="487"/>
      <c r="F40" s="488">
        <f t="shared" si="0"/>
        <v>127013</v>
      </c>
      <c r="G40" s="488"/>
      <c r="H40" s="488"/>
      <c r="I40" s="492">
        <v>56828</v>
      </c>
      <c r="J40" s="487"/>
      <c r="K40" s="492">
        <v>70185</v>
      </c>
      <c r="L40" s="487"/>
      <c r="M40" s="492">
        <f t="shared" si="1"/>
        <v>1015</v>
      </c>
      <c r="N40" s="487"/>
      <c r="O40" s="496" t="s">
        <v>31</v>
      </c>
      <c r="P40" s="462"/>
      <c r="Q40" s="462"/>
      <c r="R40" s="462"/>
      <c r="S40" s="462"/>
      <c r="T40" s="462"/>
      <c r="U40" s="462"/>
      <c r="V40" s="462"/>
    </row>
    <row r="41" spans="1:22" ht="15" customHeight="1">
      <c r="A41" s="467"/>
      <c r="B41" s="491" t="s">
        <v>47</v>
      </c>
      <c r="C41" s="467"/>
      <c r="D41" s="486">
        <v>53075</v>
      </c>
      <c r="E41" s="487"/>
      <c r="F41" s="488">
        <f t="shared" si="0"/>
        <v>126553</v>
      </c>
      <c r="G41" s="488"/>
      <c r="H41" s="488"/>
      <c r="I41" s="492">
        <v>56618</v>
      </c>
      <c r="J41" s="487"/>
      <c r="K41" s="492">
        <v>69935</v>
      </c>
      <c r="L41" s="487"/>
      <c r="M41" s="492">
        <f t="shared" si="1"/>
        <v>1011.4</v>
      </c>
      <c r="N41" s="487"/>
      <c r="O41" s="496" t="s">
        <v>32</v>
      </c>
      <c r="P41" s="462"/>
      <c r="Q41" s="462"/>
      <c r="R41" s="462"/>
      <c r="S41" s="462"/>
      <c r="T41" s="462"/>
      <c r="U41" s="462"/>
      <c r="V41" s="462"/>
    </row>
    <row r="42" spans="1:22" ht="15" customHeight="1">
      <c r="A42" s="467"/>
      <c r="B42" s="491" t="s">
        <v>48</v>
      </c>
      <c r="C42" s="467"/>
      <c r="D42" s="486">
        <v>52877</v>
      </c>
      <c r="E42" s="487"/>
      <c r="F42" s="488">
        <f t="shared" si="0"/>
        <v>126523</v>
      </c>
      <c r="G42" s="488"/>
      <c r="H42" s="488"/>
      <c r="I42" s="492">
        <v>56905</v>
      </c>
      <c r="J42" s="487"/>
      <c r="K42" s="492">
        <v>69618</v>
      </c>
      <c r="L42" s="487"/>
      <c r="M42" s="492">
        <f t="shared" si="1"/>
        <v>1011.1</v>
      </c>
      <c r="N42" s="487"/>
      <c r="O42" s="496" t="s">
        <v>734</v>
      </c>
      <c r="P42" s="462"/>
      <c r="Q42" s="462"/>
      <c r="R42" s="462"/>
      <c r="S42" s="462"/>
      <c r="T42" s="462"/>
      <c r="U42" s="462"/>
      <c r="V42" s="462"/>
    </row>
    <row r="43" spans="1:22" ht="18" customHeight="1">
      <c r="A43" s="467"/>
      <c r="B43" s="491" t="s">
        <v>150</v>
      </c>
      <c r="C43" s="467"/>
      <c r="D43" s="486">
        <v>53931</v>
      </c>
      <c r="E43" s="487"/>
      <c r="F43" s="488">
        <f t="shared" si="0"/>
        <v>126643</v>
      </c>
      <c r="G43" s="488"/>
      <c r="H43" s="488"/>
      <c r="I43" s="492">
        <v>57032</v>
      </c>
      <c r="J43" s="487"/>
      <c r="K43" s="492">
        <v>69611</v>
      </c>
      <c r="L43" s="487"/>
      <c r="M43" s="492">
        <f t="shared" si="1"/>
        <v>1012.1</v>
      </c>
      <c r="N43" s="487"/>
      <c r="O43" s="496" t="s">
        <v>875</v>
      </c>
      <c r="P43" s="462"/>
      <c r="Q43" s="462"/>
      <c r="R43" s="462"/>
      <c r="S43" s="462"/>
      <c r="T43" s="462"/>
      <c r="U43" s="462"/>
      <c r="V43" s="462"/>
    </row>
    <row r="44" spans="1:22" ht="18" customHeight="1">
      <c r="A44" s="467"/>
      <c r="B44" s="491" t="s">
        <v>152</v>
      </c>
      <c r="C44" s="498"/>
      <c r="D44" s="499">
        <v>54653</v>
      </c>
      <c r="E44" s="488"/>
      <c r="F44" s="488">
        <v>126738</v>
      </c>
      <c r="G44" s="488"/>
      <c r="H44" s="488"/>
      <c r="I44" s="488">
        <v>57178</v>
      </c>
      <c r="J44" s="488"/>
      <c r="K44" s="488">
        <v>69560</v>
      </c>
      <c r="L44" s="488"/>
      <c r="M44" s="492">
        <f t="shared" si="1"/>
        <v>1012.9</v>
      </c>
      <c r="N44" s="487"/>
      <c r="O44" s="496" t="s">
        <v>876</v>
      </c>
      <c r="P44" s="462"/>
      <c r="Q44" s="462"/>
      <c r="R44" s="462"/>
      <c r="S44" s="462"/>
      <c r="T44" s="462"/>
      <c r="U44" s="462"/>
      <c r="V44" s="462"/>
    </row>
    <row r="45" spans="1:22" ht="18" customHeight="1">
      <c r="A45" s="467"/>
      <c r="B45" s="491" t="s">
        <v>157</v>
      </c>
      <c r="C45" s="484"/>
      <c r="D45" s="499">
        <v>55467</v>
      </c>
      <c r="E45" s="488"/>
      <c r="F45" s="488">
        <v>126879</v>
      </c>
      <c r="G45" s="488"/>
      <c r="H45" s="488"/>
      <c r="I45" s="488">
        <v>57169</v>
      </c>
      <c r="J45" s="488"/>
      <c r="K45" s="488">
        <v>69710</v>
      </c>
      <c r="L45" s="488"/>
      <c r="M45" s="488">
        <f t="shared" si="1"/>
        <v>1014</v>
      </c>
      <c r="N45" s="500"/>
      <c r="O45" s="496" t="s">
        <v>877</v>
      </c>
      <c r="P45" s="462"/>
      <c r="Q45" s="462"/>
      <c r="R45" s="462"/>
      <c r="S45" s="462"/>
      <c r="T45" s="462"/>
      <c r="U45" s="462"/>
      <c r="V45" s="462"/>
    </row>
    <row r="46" spans="1:22" ht="18" customHeight="1" thickBot="1">
      <c r="A46" s="467"/>
      <c r="B46" s="501" t="s">
        <v>159</v>
      </c>
      <c r="C46" s="502"/>
      <c r="D46" s="503">
        <v>56026</v>
      </c>
      <c r="E46" s="504"/>
      <c r="F46" s="504">
        <v>126692</v>
      </c>
      <c r="G46" s="504"/>
      <c r="H46" s="504"/>
      <c r="I46" s="504">
        <v>57079</v>
      </c>
      <c r="J46" s="504"/>
      <c r="K46" s="504">
        <v>69613</v>
      </c>
      <c r="L46" s="504"/>
      <c r="M46" s="504">
        <f t="shared" si="1"/>
        <v>1012.5</v>
      </c>
      <c r="N46" s="505"/>
      <c r="O46" s="506" t="s">
        <v>878</v>
      </c>
      <c r="P46" s="507"/>
      <c r="Q46" s="507"/>
      <c r="R46" s="507"/>
      <c r="S46" s="507"/>
      <c r="T46" s="507"/>
      <c r="U46" s="507"/>
      <c r="V46" s="507"/>
    </row>
    <row r="47" spans="1:22" ht="15" customHeight="1">
      <c r="A47" s="508"/>
      <c r="B47" s="509"/>
      <c r="C47" s="508"/>
      <c r="D47" s="510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0"/>
      <c r="P47" s="510"/>
      <c r="Q47" s="510"/>
      <c r="R47" s="512" t="s">
        <v>879</v>
      </c>
      <c r="S47" s="513"/>
      <c r="T47" s="513"/>
      <c r="U47" s="513"/>
      <c r="V47" s="513"/>
    </row>
    <row r="48" ht="18" customHeight="1">
      <c r="E48" s="494"/>
    </row>
    <row r="49" spans="1:22" ht="15.75" customHeight="1">
      <c r="A49" s="514" t="s">
        <v>782</v>
      </c>
      <c r="B49" s="465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</row>
    <row r="50" spans="1:22" ht="15" customHeight="1" thickBot="1">
      <c r="A50" s="467"/>
      <c r="B50" s="467"/>
      <c r="C50" s="467"/>
      <c r="D50" s="467"/>
      <c r="E50" s="467"/>
      <c r="F50" s="467"/>
      <c r="G50" s="515"/>
      <c r="H50" s="467"/>
      <c r="I50" s="467"/>
      <c r="J50" s="467"/>
      <c r="K50" s="467"/>
      <c r="Q50" s="516" t="s">
        <v>880</v>
      </c>
      <c r="R50" s="517"/>
      <c r="S50" s="517"/>
      <c r="T50" s="517"/>
      <c r="U50" s="517"/>
      <c r="V50" s="517"/>
    </row>
    <row r="51" spans="1:22" ht="15" customHeight="1">
      <c r="A51" s="518" t="s">
        <v>783</v>
      </c>
      <c r="B51" s="519"/>
      <c r="C51" s="520"/>
      <c r="D51" s="521" t="s">
        <v>4</v>
      </c>
      <c r="E51" s="472"/>
      <c r="F51" s="521" t="s">
        <v>5</v>
      </c>
      <c r="G51" s="472"/>
      <c r="H51" s="521" t="s">
        <v>6</v>
      </c>
      <c r="I51" s="472"/>
      <c r="J51" s="521" t="s">
        <v>33</v>
      </c>
      <c r="K51" s="472"/>
      <c r="L51" s="521" t="s">
        <v>34</v>
      </c>
      <c r="M51" s="472"/>
      <c r="N51" s="472"/>
      <c r="O51" s="521" t="s">
        <v>35</v>
      </c>
      <c r="P51" s="472"/>
      <c r="Q51" s="521" t="s">
        <v>36</v>
      </c>
      <c r="R51" s="472"/>
      <c r="S51" s="521" t="s">
        <v>37</v>
      </c>
      <c r="T51" s="472"/>
      <c r="U51" s="521" t="s">
        <v>38</v>
      </c>
      <c r="V51" s="477"/>
    </row>
    <row r="52" spans="1:22" ht="15" customHeight="1">
      <c r="A52" s="522" t="s">
        <v>22</v>
      </c>
      <c r="B52" s="491" t="s">
        <v>881</v>
      </c>
      <c r="C52" s="523" t="s">
        <v>2</v>
      </c>
      <c r="D52" s="524">
        <f>IF((SUM(F52:I52))=(SUM(J52:V52)),(SUM(F52:I52)),"異常")</f>
        <v>727</v>
      </c>
      <c r="E52" s="525"/>
      <c r="F52" s="524">
        <v>328</v>
      </c>
      <c r="G52" s="489"/>
      <c r="H52" s="489">
        <v>399</v>
      </c>
      <c r="I52" s="525"/>
      <c r="J52" s="524">
        <v>129</v>
      </c>
      <c r="K52" s="489"/>
      <c r="L52" s="489">
        <v>467</v>
      </c>
      <c r="M52" s="489"/>
      <c r="N52" s="489"/>
      <c r="O52" s="489">
        <v>18</v>
      </c>
      <c r="P52" s="489"/>
      <c r="Q52" s="489">
        <v>13</v>
      </c>
      <c r="R52" s="489"/>
      <c r="S52" s="489">
        <v>4</v>
      </c>
      <c r="T52" s="489"/>
      <c r="U52" s="489">
        <v>96</v>
      </c>
      <c r="V52" s="489"/>
    </row>
    <row r="53" spans="1:22" ht="15" customHeight="1">
      <c r="A53" s="522"/>
      <c r="B53" s="491" t="s">
        <v>47</v>
      </c>
      <c r="C53" s="526"/>
      <c r="D53" s="499">
        <f>IF((SUM(F53:I53))=(SUM(J53:V53)),(SUM(F53:I53)),"異常")</f>
        <v>816</v>
      </c>
      <c r="E53" s="527"/>
      <c r="F53" s="499">
        <v>351</v>
      </c>
      <c r="G53" s="488"/>
      <c r="H53" s="488">
        <v>465</v>
      </c>
      <c r="I53" s="527"/>
      <c r="J53" s="499">
        <v>174</v>
      </c>
      <c r="K53" s="488"/>
      <c r="L53" s="488">
        <v>482</v>
      </c>
      <c r="M53" s="488"/>
      <c r="N53" s="488"/>
      <c r="O53" s="488">
        <v>17</v>
      </c>
      <c r="P53" s="488"/>
      <c r="Q53" s="488">
        <v>14</v>
      </c>
      <c r="R53" s="488"/>
      <c r="S53" s="488">
        <v>4</v>
      </c>
      <c r="T53" s="488"/>
      <c r="U53" s="488">
        <v>125</v>
      </c>
      <c r="V53" s="488"/>
    </row>
    <row r="54" spans="1:22" ht="15" customHeight="1">
      <c r="A54" s="528"/>
      <c r="B54" s="491" t="s">
        <v>48</v>
      </c>
      <c r="C54" s="526"/>
      <c r="D54" s="499">
        <f>IF((SUM(F54:I54))=(SUM(J54:V54)),(SUM(F54:I54)),"異常")</f>
        <v>1408</v>
      </c>
      <c r="E54" s="527"/>
      <c r="F54" s="499">
        <v>605</v>
      </c>
      <c r="G54" s="488"/>
      <c r="H54" s="488">
        <v>803</v>
      </c>
      <c r="I54" s="527"/>
      <c r="J54" s="499">
        <v>376</v>
      </c>
      <c r="K54" s="488"/>
      <c r="L54" s="488">
        <v>596</v>
      </c>
      <c r="M54" s="488"/>
      <c r="N54" s="488"/>
      <c r="O54" s="488">
        <v>30</v>
      </c>
      <c r="P54" s="488"/>
      <c r="Q54" s="488">
        <v>28</v>
      </c>
      <c r="R54" s="488"/>
      <c r="S54" s="488">
        <v>5</v>
      </c>
      <c r="T54" s="488"/>
      <c r="U54" s="488">
        <v>373</v>
      </c>
      <c r="V54" s="488"/>
    </row>
    <row r="55" spans="1:22" ht="15" customHeight="1">
      <c r="A55" s="528"/>
      <c r="B55" s="491" t="s">
        <v>150</v>
      </c>
      <c r="C55" s="526"/>
      <c r="D55" s="529">
        <f>IF((SUM(F55:I55))=(SUM(J55:V55)),(SUM(F55:I55)),"異常")</f>
        <v>2127</v>
      </c>
      <c r="E55" s="530"/>
      <c r="F55" s="529">
        <v>942</v>
      </c>
      <c r="G55" s="531"/>
      <c r="H55" s="531">
        <v>1185</v>
      </c>
      <c r="I55" s="530"/>
      <c r="J55" s="529">
        <v>573</v>
      </c>
      <c r="K55" s="531"/>
      <c r="L55" s="531">
        <v>781</v>
      </c>
      <c r="M55" s="531"/>
      <c r="N55" s="531"/>
      <c r="O55" s="531">
        <v>46</v>
      </c>
      <c r="P55" s="531"/>
      <c r="Q55" s="531">
        <v>31</v>
      </c>
      <c r="R55" s="531"/>
      <c r="S55" s="531">
        <v>5</v>
      </c>
      <c r="T55" s="531"/>
      <c r="U55" s="531">
        <v>691</v>
      </c>
      <c r="V55" s="531"/>
    </row>
    <row r="56" spans="1:22" ht="15" customHeight="1">
      <c r="A56" s="528"/>
      <c r="B56" s="491" t="s">
        <v>152</v>
      </c>
      <c r="C56" s="532"/>
      <c r="D56" s="499">
        <f>SUM(F56:I56)</f>
        <v>2615</v>
      </c>
      <c r="E56" s="527"/>
      <c r="F56" s="499">
        <v>1156</v>
      </c>
      <c r="G56" s="488"/>
      <c r="H56" s="488">
        <v>1459</v>
      </c>
      <c r="I56" s="527"/>
      <c r="J56" s="499">
        <v>735</v>
      </c>
      <c r="K56" s="488"/>
      <c r="L56" s="488">
        <v>896</v>
      </c>
      <c r="M56" s="488"/>
      <c r="N56" s="488"/>
      <c r="O56" s="488">
        <v>60</v>
      </c>
      <c r="P56" s="488"/>
      <c r="Q56" s="488">
        <v>33</v>
      </c>
      <c r="R56" s="488"/>
      <c r="S56" s="488">
        <v>4</v>
      </c>
      <c r="T56" s="488"/>
      <c r="U56" s="488">
        <v>887</v>
      </c>
      <c r="V56" s="533"/>
    </row>
    <row r="57" spans="1:22" ht="15" customHeight="1">
      <c r="A57" s="528"/>
      <c r="B57" s="491" t="s">
        <v>157</v>
      </c>
      <c r="C57" s="532"/>
      <c r="D57" s="529">
        <f>SUM(F57:I57)</f>
        <v>3081</v>
      </c>
      <c r="E57" s="534"/>
      <c r="F57" s="531">
        <v>1358</v>
      </c>
      <c r="G57" s="535"/>
      <c r="H57" s="531">
        <v>1723</v>
      </c>
      <c r="I57" s="534"/>
      <c r="J57" s="531">
        <v>855</v>
      </c>
      <c r="K57" s="535"/>
      <c r="L57" s="531">
        <v>960</v>
      </c>
      <c r="M57" s="535"/>
      <c r="N57" s="535"/>
      <c r="O57" s="531">
        <v>77</v>
      </c>
      <c r="P57" s="535"/>
      <c r="Q57" s="531">
        <v>31</v>
      </c>
      <c r="R57" s="535"/>
      <c r="S57" s="531">
        <v>4</v>
      </c>
      <c r="T57" s="535"/>
      <c r="U57" s="531">
        <v>1154</v>
      </c>
      <c r="V57" s="535"/>
    </row>
    <row r="58" spans="1:22" ht="15" customHeight="1" thickBot="1">
      <c r="A58" s="536"/>
      <c r="B58" s="491" t="s">
        <v>159</v>
      </c>
      <c r="C58" s="537"/>
      <c r="D58" s="538">
        <f>SUM(F58:I58)</f>
        <v>3285</v>
      </c>
      <c r="E58" s="539"/>
      <c r="F58" s="538">
        <v>1419</v>
      </c>
      <c r="G58" s="539"/>
      <c r="H58" s="540">
        <v>1866</v>
      </c>
      <c r="I58" s="541"/>
      <c r="J58" s="540">
        <v>949</v>
      </c>
      <c r="K58" s="539"/>
      <c r="L58" s="540">
        <v>946</v>
      </c>
      <c r="M58" s="539"/>
      <c r="N58" s="539"/>
      <c r="O58" s="540">
        <v>78</v>
      </c>
      <c r="P58" s="539"/>
      <c r="Q58" s="540">
        <v>36</v>
      </c>
      <c r="R58" s="539"/>
      <c r="S58" s="540">
        <v>4</v>
      </c>
      <c r="T58" s="539"/>
      <c r="U58" s="540">
        <v>1272</v>
      </c>
      <c r="V58" s="539"/>
    </row>
    <row r="59" spans="1:22" ht="15" customHeight="1">
      <c r="A59" s="542" t="s">
        <v>882</v>
      </c>
      <c r="B59" s="543"/>
      <c r="C59" s="543"/>
      <c r="D59" s="543"/>
      <c r="E59" s="543"/>
      <c r="F59" s="543"/>
      <c r="G59" s="543"/>
      <c r="H59" s="543"/>
      <c r="I59" s="543"/>
      <c r="J59" s="544"/>
      <c r="K59" s="511"/>
      <c r="L59" s="511"/>
      <c r="M59" s="511"/>
      <c r="N59" s="545"/>
      <c r="O59" s="511"/>
      <c r="P59" s="545"/>
      <c r="Q59" s="511"/>
      <c r="R59" s="512" t="s">
        <v>774</v>
      </c>
      <c r="S59" s="513"/>
      <c r="T59" s="513"/>
      <c r="U59" s="513"/>
      <c r="V59" s="513"/>
    </row>
    <row r="60" ht="15" customHeight="1">
      <c r="K60" s="494"/>
    </row>
  </sheetData>
  <mergeCells count="330">
    <mergeCell ref="M46:N46"/>
    <mergeCell ref="O46:V46"/>
    <mergeCell ref="D46:E46"/>
    <mergeCell ref="F46:H46"/>
    <mergeCell ref="I46:J46"/>
    <mergeCell ref="K46:L46"/>
    <mergeCell ref="A59:J59"/>
    <mergeCell ref="O43:V43"/>
    <mergeCell ref="R47:V47"/>
    <mergeCell ref="F12:H12"/>
    <mergeCell ref="F13:H13"/>
    <mergeCell ref="F14:H14"/>
    <mergeCell ref="F15:H15"/>
    <mergeCell ref="F16:H16"/>
    <mergeCell ref="F17:H17"/>
    <mergeCell ref="F18:H18"/>
    <mergeCell ref="F19:H19"/>
    <mergeCell ref="O38:V38"/>
    <mergeCell ref="O39:V39"/>
    <mergeCell ref="O40:V40"/>
    <mergeCell ref="O30:V30"/>
    <mergeCell ref="O31:V31"/>
    <mergeCell ref="O32:V32"/>
    <mergeCell ref="O33:V33"/>
    <mergeCell ref="O26:V26"/>
    <mergeCell ref="O27:V27"/>
    <mergeCell ref="O41:V41"/>
    <mergeCell ref="O34:V34"/>
    <mergeCell ref="O35:V35"/>
    <mergeCell ref="O36:V36"/>
    <mergeCell ref="O37:V37"/>
    <mergeCell ref="O28:V28"/>
    <mergeCell ref="O29:V29"/>
    <mergeCell ref="O22:V22"/>
    <mergeCell ref="O23:V23"/>
    <mergeCell ref="O24:V24"/>
    <mergeCell ref="O25:V25"/>
    <mergeCell ref="O18:V18"/>
    <mergeCell ref="O19:V19"/>
    <mergeCell ref="O20:V20"/>
    <mergeCell ref="O21:V21"/>
    <mergeCell ref="O14:V14"/>
    <mergeCell ref="O15:V15"/>
    <mergeCell ref="O16:V16"/>
    <mergeCell ref="O17:V17"/>
    <mergeCell ref="O10:V10"/>
    <mergeCell ref="O11:V11"/>
    <mergeCell ref="O12:V12"/>
    <mergeCell ref="O13:V13"/>
    <mergeCell ref="O6:V6"/>
    <mergeCell ref="O7:V7"/>
    <mergeCell ref="O8:V8"/>
    <mergeCell ref="O9:V9"/>
    <mergeCell ref="M4:N4"/>
    <mergeCell ref="D4:E5"/>
    <mergeCell ref="F4:L4"/>
    <mergeCell ref="O4:V5"/>
    <mergeCell ref="M39:N39"/>
    <mergeCell ref="M40:N40"/>
    <mergeCell ref="M41:N41"/>
    <mergeCell ref="M43:N43"/>
    <mergeCell ref="M42:N42"/>
    <mergeCell ref="M35:N35"/>
    <mergeCell ref="M36:N36"/>
    <mergeCell ref="M37:N37"/>
    <mergeCell ref="M38:N38"/>
    <mergeCell ref="M31:N31"/>
    <mergeCell ref="M32:N32"/>
    <mergeCell ref="M33:N33"/>
    <mergeCell ref="M34:N34"/>
    <mergeCell ref="M27:N27"/>
    <mergeCell ref="M28:N28"/>
    <mergeCell ref="M29:N29"/>
    <mergeCell ref="M30:N30"/>
    <mergeCell ref="M23:N23"/>
    <mergeCell ref="M24:N24"/>
    <mergeCell ref="M25:N25"/>
    <mergeCell ref="M26:N26"/>
    <mergeCell ref="M19:N19"/>
    <mergeCell ref="M20:N20"/>
    <mergeCell ref="M21:N21"/>
    <mergeCell ref="M22:N22"/>
    <mergeCell ref="M15:N15"/>
    <mergeCell ref="M16:N16"/>
    <mergeCell ref="M17:N17"/>
    <mergeCell ref="M18:N18"/>
    <mergeCell ref="K43:L43"/>
    <mergeCell ref="M5:N5"/>
    <mergeCell ref="M6:N6"/>
    <mergeCell ref="M7:N7"/>
    <mergeCell ref="M8:N8"/>
    <mergeCell ref="M10:N10"/>
    <mergeCell ref="M11:N11"/>
    <mergeCell ref="M12:N12"/>
    <mergeCell ref="M13:N13"/>
    <mergeCell ref="M14:N14"/>
    <mergeCell ref="K38:L38"/>
    <mergeCell ref="K39:L39"/>
    <mergeCell ref="K40:L40"/>
    <mergeCell ref="K41:L41"/>
    <mergeCell ref="K34:L34"/>
    <mergeCell ref="K35:L35"/>
    <mergeCell ref="K36:L36"/>
    <mergeCell ref="K37:L37"/>
    <mergeCell ref="K30:L30"/>
    <mergeCell ref="K31:L31"/>
    <mergeCell ref="K32:L32"/>
    <mergeCell ref="K33:L33"/>
    <mergeCell ref="K26:L26"/>
    <mergeCell ref="K27:L27"/>
    <mergeCell ref="K28:L28"/>
    <mergeCell ref="K29:L29"/>
    <mergeCell ref="K22:L22"/>
    <mergeCell ref="K23:L23"/>
    <mergeCell ref="K24:L24"/>
    <mergeCell ref="K25:L25"/>
    <mergeCell ref="K18:L18"/>
    <mergeCell ref="K19:L19"/>
    <mergeCell ref="K20:L20"/>
    <mergeCell ref="K21:L21"/>
    <mergeCell ref="K14:L14"/>
    <mergeCell ref="K15:L15"/>
    <mergeCell ref="K16:L16"/>
    <mergeCell ref="K17:L17"/>
    <mergeCell ref="I41:J41"/>
    <mergeCell ref="I43:J43"/>
    <mergeCell ref="K5:L5"/>
    <mergeCell ref="K6:L6"/>
    <mergeCell ref="K7:L7"/>
    <mergeCell ref="K8:L8"/>
    <mergeCell ref="K10:L10"/>
    <mergeCell ref="K11:L11"/>
    <mergeCell ref="K12:L12"/>
    <mergeCell ref="K13:L13"/>
    <mergeCell ref="I37:J37"/>
    <mergeCell ref="I38:J38"/>
    <mergeCell ref="I39:J39"/>
    <mergeCell ref="I40:J40"/>
    <mergeCell ref="I33:J33"/>
    <mergeCell ref="I34:J34"/>
    <mergeCell ref="I35:J35"/>
    <mergeCell ref="I36:J36"/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I13:J13"/>
    <mergeCell ref="I14:J14"/>
    <mergeCell ref="I15:J15"/>
    <mergeCell ref="I16:J16"/>
    <mergeCell ref="I8:J8"/>
    <mergeCell ref="I10:J10"/>
    <mergeCell ref="I11:J11"/>
    <mergeCell ref="I12:J12"/>
    <mergeCell ref="A4:C5"/>
    <mergeCell ref="I5:J5"/>
    <mergeCell ref="I6:J6"/>
    <mergeCell ref="I7:J7"/>
    <mergeCell ref="F5:H5"/>
    <mergeCell ref="F6:H6"/>
    <mergeCell ref="F7:H7"/>
    <mergeCell ref="F10:H10"/>
    <mergeCell ref="F11:H11"/>
    <mergeCell ref="F43:H43"/>
    <mergeCell ref="F33:H33"/>
    <mergeCell ref="F34:H34"/>
    <mergeCell ref="F27:H27"/>
    <mergeCell ref="F28:H28"/>
    <mergeCell ref="F29:H29"/>
    <mergeCell ref="F30:H30"/>
    <mergeCell ref="F23:H23"/>
    <mergeCell ref="F8:H8"/>
    <mergeCell ref="F39:H39"/>
    <mergeCell ref="F40:H40"/>
    <mergeCell ref="F41:H41"/>
    <mergeCell ref="F35:H35"/>
    <mergeCell ref="F36:H36"/>
    <mergeCell ref="F37:H37"/>
    <mergeCell ref="F38:H38"/>
    <mergeCell ref="F31:H31"/>
    <mergeCell ref="F32:H32"/>
    <mergeCell ref="F24:H24"/>
    <mergeCell ref="F25:H25"/>
    <mergeCell ref="F26:H26"/>
    <mergeCell ref="F20:H20"/>
    <mergeCell ref="F21:H21"/>
    <mergeCell ref="F22:H22"/>
    <mergeCell ref="D29:E29"/>
    <mergeCell ref="D43:E43"/>
    <mergeCell ref="D38:E38"/>
    <mergeCell ref="D39:E39"/>
    <mergeCell ref="D40:E40"/>
    <mergeCell ref="D41:E41"/>
    <mergeCell ref="D36:E36"/>
    <mergeCell ref="D37:E37"/>
    <mergeCell ref="D30:E30"/>
    <mergeCell ref="D35:E35"/>
    <mergeCell ref="D31:E31"/>
    <mergeCell ref="D32:E32"/>
    <mergeCell ref="D33:E33"/>
    <mergeCell ref="D34:E34"/>
    <mergeCell ref="D28:E28"/>
    <mergeCell ref="D20:E20"/>
    <mergeCell ref="D21:E21"/>
    <mergeCell ref="D22:E22"/>
    <mergeCell ref="D23:E23"/>
    <mergeCell ref="D24:E24"/>
    <mergeCell ref="D25:E25"/>
    <mergeCell ref="D26:E26"/>
    <mergeCell ref="D27:E27"/>
    <mergeCell ref="R59:V59"/>
    <mergeCell ref="Q50:V50"/>
    <mergeCell ref="A1:V1"/>
    <mergeCell ref="D6:E6"/>
    <mergeCell ref="D7:E7"/>
    <mergeCell ref="D8:E8"/>
    <mergeCell ref="D10:E10"/>
    <mergeCell ref="D11:E11"/>
    <mergeCell ref="A51:C51"/>
    <mergeCell ref="A2:V2"/>
    <mergeCell ref="A49:V49"/>
    <mergeCell ref="D12:E12"/>
    <mergeCell ref="D13:E13"/>
    <mergeCell ref="D14:E14"/>
    <mergeCell ref="D15:E15"/>
    <mergeCell ref="D16:E16"/>
    <mergeCell ref="D17:E17"/>
    <mergeCell ref="D18:E18"/>
    <mergeCell ref="D19:E19"/>
    <mergeCell ref="O42:V42"/>
    <mergeCell ref="S55:T55"/>
    <mergeCell ref="S56:T56"/>
    <mergeCell ref="S57:T57"/>
    <mergeCell ref="U51:V51"/>
    <mergeCell ref="U52:V52"/>
    <mergeCell ref="U53:V53"/>
    <mergeCell ref="U54:V54"/>
    <mergeCell ref="U55:V55"/>
    <mergeCell ref="U56:V56"/>
    <mergeCell ref="U57:V57"/>
    <mergeCell ref="S51:T51"/>
    <mergeCell ref="S52:T52"/>
    <mergeCell ref="S53:T53"/>
    <mergeCell ref="S54:T54"/>
    <mergeCell ref="O55:P55"/>
    <mergeCell ref="O56:P56"/>
    <mergeCell ref="O57:P57"/>
    <mergeCell ref="Q51:R51"/>
    <mergeCell ref="Q52:R52"/>
    <mergeCell ref="Q53:R53"/>
    <mergeCell ref="Q54:R54"/>
    <mergeCell ref="Q55:R55"/>
    <mergeCell ref="Q56:R56"/>
    <mergeCell ref="Q57:R57"/>
    <mergeCell ref="O51:P51"/>
    <mergeCell ref="O52:P52"/>
    <mergeCell ref="O53:P53"/>
    <mergeCell ref="O54:P54"/>
    <mergeCell ref="J55:K55"/>
    <mergeCell ref="J56:K56"/>
    <mergeCell ref="J57:K57"/>
    <mergeCell ref="L51:N51"/>
    <mergeCell ref="L52:N52"/>
    <mergeCell ref="L53:N53"/>
    <mergeCell ref="L54:N54"/>
    <mergeCell ref="L55:N55"/>
    <mergeCell ref="L56:N56"/>
    <mergeCell ref="L57:N57"/>
    <mergeCell ref="J51:K51"/>
    <mergeCell ref="J52:K52"/>
    <mergeCell ref="J53:K53"/>
    <mergeCell ref="J54:K54"/>
    <mergeCell ref="F55:G55"/>
    <mergeCell ref="F56:G56"/>
    <mergeCell ref="F57:G57"/>
    <mergeCell ref="H51:I51"/>
    <mergeCell ref="H52:I52"/>
    <mergeCell ref="H53:I53"/>
    <mergeCell ref="H54:I54"/>
    <mergeCell ref="H55:I55"/>
    <mergeCell ref="H56:I56"/>
    <mergeCell ref="H57:I57"/>
    <mergeCell ref="F51:G51"/>
    <mergeCell ref="F52:G52"/>
    <mergeCell ref="F53:G53"/>
    <mergeCell ref="F54:G54"/>
    <mergeCell ref="D54:E54"/>
    <mergeCell ref="D57:E57"/>
    <mergeCell ref="D51:E51"/>
    <mergeCell ref="D52:E52"/>
    <mergeCell ref="D53:E53"/>
    <mergeCell ref="D55:E55"/>
    <mergeCell ref="D56:E56"/>
    <mergeCell ref="D42:E42"/>
    <mergeCell ref="F42:H42"/>
    <mergeCell ref="I42:J42"/>
    <mergeCell ref="K42:L42"/>
    <mergeCell ref="O44:V44"/>
    <mergeCell ref="D44:E44"/>
    <mergeCell ref="F44:H44"/>
    <mergeCell ref="I44:J44"/>
    <mergeCell ref="K44:L44"/>
    <mergeCell ref="M44:N44"/>
    <mergeCell ref="D58:E58"/>
    <mergeCell ref="F58:G58"/>
    <mergeCell ref="H58:I58"/>
    <mergeCell ref="J58:K58"/>
    <mergeCell ref="U58:V58"/>
    <mergeCell ref="L58:N58"/>
    <mergeCell ref="O58:P58"/>
    <mergeCell ref="Q58:R58"/>
    <mergeCell ref="S58:T58"/>
    <mergeCell ref="O45:V45"/>
    <mergeCell ref="D45:E45"/>
    <mergeCell ref="F45:H45"/>
    <mergeCell ref="I45:J45"/>
    <mergeCell ref="K45:L45"/>
    <mergeCell ref="M45:N4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="75" zoomScaleNormal="75" zoomScaleSheetLayoutView="75" workbookViewId="0" topLeftCell="A1">
      <selection activeCell="A1" sqref="A1:R1"/>
    </sheetView>
  </sheetViews>
  <sheetFormatPr defaultColWidth="9.00390625" defaultRowHeight="18.75" customHeight="1"/>
  <cols>
    <col min="1" max="1" width="6.125" style="191" customWidth="1"/>
    <col min="2" max="2" width="4.875" style="191" customWidth="1"/>
    <col min="3" max="3" width="3.875" style="191" customWidth="1"/>
    <col min="4" max="16384" width="4.875" style="191" customWidth="1"/>
  </cols>
  <sheetData>
    <row r="1" spans="1:18" ht="18.75" customHeight="1">
      <c r="A1" s="235" t="s">
        <v>775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0" ht="18.75" customHeight="1" thickBot="1">
      <c r="A2" s="119"/>
      <c r="B2" s="119"/>
      <c r="C2" s="119"/>
      <c r="D2" s="119"/>
      <c r="E2" s="28"/>
      <c r="F2" s="140"/>
      <c r="G2" s="140"/>
      <c r="H2" s="119"/>
      <c r="I2" s="119"/>
      <c r="J2" s="119"/>
    </row>
    <row r="3" spans="1:18" ht="18.75" customHeight="1">
      <c r="A3" s="230" t="s">
        <v>839</v>
      </c>
      <c r="B3" s="249"/>
      <c r="C3" s="249"/>
      <c r="D3" s="227" t="s">
        <v>776</v>
      </c>
      <c r="E3" s="249"/>
      <c r="F3" s="249"/>
      <c r="G3" s="227" t="s">
        <v>777</v>
      </c>
      <c r="H3" s="249"/>
      <c r="I3" s="249"/>
      <c r="J3" s="249"/>
      <c r="K3" s="249"/>
      <c r="L3" s="249"/>
      <c r="M3" s="227" t="s">
        <v>778</v>
      </c>
      <c r="N3" s="249"/>
      <c r="O3" s="249"/>
      <c r="P3" s="249"/>
      <c r="Q3" s="249"/>
      <c r="R3" s="233"/>
    </row>
    <row r="4" spans="1:18" ht="18.75" customHeight="1">
      <c r="A4" s="262"/>
      <c r="B4" s="257"/>
      <c r="C4" s="257"/>
      <c r="D4" s="257"/>
      <c r="E4" s="257"/>
      <c r="F4" s="257"/>
      <c r="G4" s="256" t="s">
        <v>40</v>
      </c>
      <c r="H4" s="257"/>
      <c r="I4" s="256" t="s">
        <v>41</v>
      </c>
      <c r="J4" s="257"/>
      <c r="K4" s="256" t="s">
        <v>42</v>
      </c>
      <c r="L4" s="257"/>
      <c r="M4" s="256" t="s">
        <v>40</v>
      </c>
      <c r="N4" s="257"/>
      <c r="O4" s="256" t="s">
        <v>43</v>
      </c>
      <c r="P4" s="257"/>
      <c r="Q4" s="256" t="s">
        <v>44</v>
      </c>
      <c r="R4" s="263"/>
    </row>
    <row r="5" spans="1:18" ht="18.75" customHeight="1">
      <c r="A5" s="53" t="s">
        <v>22</v>
      </c>
      <c r="B5" s="159" t="s">
        <v>150</v>
      </c>
      <c r="C5" s="141" t="s">
        <v>2</v>
      </c>
      <c r="D5" s="260">
        <v>-512</v>
      </c>
      <c r="E5" s="261"/>
      <c r="F5" s="261"/>
      <c r="G5" s="261">
        <v>-162</v>
      </c>
      <c r="H5" s="261"/>
      <c r="I5" s="261">
        <v>1025</v>
      </c>
      <c r="J5" s="261"/>
      <c r="K5" s="261">
        <v>1187</v>
      </c>
      <c r="L5" s="261"/>
      <c r="M5" s="261">
        <v>-350</v>
      </c>
      <c r="N5" s="261"/>
      <c r="O5" s="261">
        <v>5215</v>
      </c>
      <c r="P5" s="261"/>
      <c r="Q5" s="261">
        <v>5565</v>
      </c>
      <c r="R5" s="261"/>
    </row>
    <row r="6" spans="1:18" ht="18.75" customHeight="1">
      <c r="A6" s="53"/>
      <c r="B6" s="181" t="s">
        <v>152</v>
      </c>
      <c r="C6" s="141"/>
      <c r="D6" s="258">
        <v>-570</v>
      </c>
      <c r="E6" s="251"/>
      <c r="F6" s="251"/>
      <c r="G6" s="251">
        <v>-287</v>
      </c>
      <c r="H6" s="251"/>
      <c r="I6" s="251">
        <v>987</v>
      </c>
      <c r="J6" s="251"/>
      <c r="K6" s="251">
        <v>1274</v>
      </c>
      <c r="L6" s="251"/>
      <c r="M6" s="251">
        <v>-283</v>
      </c>
      <c r="N6" s="251"/>
      <c r="O6" s="251">
        <v>5225</v>
      </c>
      <c r="P6" s="251"/>
      <c r="Q6" s="251">
        <v>5508</v>
      </c>
      <c r="R6" s="251"/>
    </row>
    <row r="7" spans="1:18" ht="18.75" customHeight="1">
      <c r="A7" s="53"/>
      <c r="B7" s="181" t="s">
        <v>157</v>
      </c>
      <c r="C7" s="141"/>
      <c r="D7" s="258">
        <v>-111</v>
      </c>
      <c r="E7" s="252"/>
      <c r="F7" s="252"/>
      <c r="G7" s="251">
        <v>-231</v>
      </c>
      <c r="H7" s="252"/>
      <c r="I7" s="251">
        <v>994</v>
      </c>
      <c r="J7" s="252"/>
      <c r="K7" s="251">
        <v>1225</v>
      </c>
      <c r="L7" s="252"/>
      <c r="M7" s="251">
        <v>120</v>
      </c>
      <c r="N7" s="252"/>
      <c r="O7" s="251">
        <v>5457</v>
      </c>
      <c r="P7" s="252"/>
      <c r="Q7" s="251">
        <v>5337</v>
      </c>
      <c r="R7" s="252"/>
    </row>
    <row r="8" spans="1:18" ht="18.75" customHeight="1">
      <c r="A8" s="53"/>
      <c r="B8" s="195" t="s">
        <v>159</v>
      </c>
      <c r="C8" s="196"/>
      <c r="D8" s="272">
        <f>SUM(D10:F21)</f>
        <v>-638</v>
      </c>
      <c r="E8" s="255"/>
      <c r="F8" s="255"/>
      <c r="G8" s="254">
        <f>SUM(G10:H21)</f>
        <v>-464</v>
      </c>
      <c r="H8" s="255"/>
      <c r="I8" s="254">
        <f>SUM(I10:J21)</f>
        <v>906</v>
      </c>
      <c r="J8" s="255"/>
      <c r="K8" s="254">
        <f>SUM(K10:L21)</f>
        <v>1370</v>
      </c>
      <c r="L8" s="255"/>
      <c r="M8" s="254">
        <f>SUM(M10:N21)</f>
        <v>-174</v>
      </c>
      <c r="N8" s="255"/>
      <c r="O8" s="254">
        <f>SUM(O10:P21)</f>
        <v>5171</v>
      </c>
      <c r="P8" s="255"/>
      <c r="Q8" s="254">
        <f>SUM(Q10:R21)</f>
        <v>5345</v>
      </c>
      <c r="R8" s="255"/>
    </row>
    <row r="9" spans="1:18" ht="18.75" customHeight="1">
      <c r="A9" s="53"/>
      <c r="B9" s="181"/>
      <c r="C9" s="182"/>
      <c r="D9" s="183"/>
      <c r="E9" s="193"/>
      <c r="F9" s="193"/>
      <c r="G9" s="184"/>
      <c r="H9" s="193"/>
      <c r="I9" s="184"/>
      <c r="J9" s="193"/>
      <c r="K9" s="184"/>
      <c r="L9" s="193"/>
      <c r="M9" s="184"/>
      <c r="N9" s="193"/>
      <c r="O9" s="184"/>
      <c r="P9" s="193"/>
      <c r="Q9" s="184"/>
      <c r="R9" s="193"/>
    </row>
    <row r="10" spans="1:18" ht="18.75" customHeight="1">
      <c r="A10" s="53"/>
      <c r="B10" s="181" t="s">
        <v>49</v>
      </c>
      <c r="C10" s="182" t="s">
        <v>39</v>
      </c>
      <c r="D10" s="258">
        <f aca="true" t="shared" si="0" ref="D10:D21">G10+M10</f>
        <v>-68</v>
      </c>
      <c r="E10" s="253"/>
      <c r="F10" s="253"/>
      <c r="G10" s="251">
        <f aca="true" t="shared" si="1" ref="G10:G21">I10-K10</f>
        <v>-54</v>
      </c>
      <c r="H10" s="253"/>
      <c r="I10" s="251">
        <v>82</v>
      </c>
      <c r="J10" s="253"/>
      <c r="K10" s="251">
        <v>136</v>
      </c>
      <c r="L10" s="253"/>
      <c r="M10" s="251">
        <f aca="true" t="shared" si="2" ref="M10:M21">O10-Q10</f>
        <v>-14</v>
      </c>
      <c r="N10" s="253"/>
      <c r="O10" s="251">
        <v>279</v>
      </c>
      <c r="P10" s="252"/>
      <c r="Q10" s="251">
        <v>293</v>
      </c>
      <c r="R10" s="252"/>
    </row>
    <row r="11" spans="1:18" ht="18.75" customHeight="1">
      <c r="A11" s="53"/>
      <c r="B11" s="181" t="s">
        <v>50</v>
      </c>
      <c r="C11" s="182"/>
      <c r="D11" s="258">
        <f t="shared" si="0"/>
        <v>-189</v>
      </c>
      <c r="E11" s="253"/>
      <c r="F11" s="253"/>
      <c r="G11" s="251">
        <f t="shared" si="1"/>
        <v>-57</v>
      </c>
      <c r="H11" s="253"/>
      <c r="I11" s="251">
        <v>54</v>
      </c>
      <c r="J11" s="253"/>
      <c r="K11" s="251">
        <v>111</v>
      </c>
      <c r="L11" s="253"/>
      <c r="M11" s="251">
        <f t="shared" si="2"/>
        <v>-132</v>
      </c>
      <c r="N11" s="253"/>
      <c r="O11" s="251">
        <v>349</v>
      </c>
      <c r="P11" s="252"/>
      <c r="Q11" s="251">
        <v>481</v>
      </c>
      <c r="R11" s="252"/>
    </row>
    <row r="12" spans="1:18" ht="18.75" customHeight="1">
      <c r="A12" s="53"/>
      <c r="B12" s="181" t="s">
        <v>51</v>
      </c>
      <c r="C12" s="182"/>
      <c r="D12" s="258">
        <f t="shared" si="0"/>
        <v>-422</v>
      </c>
      <c r="E12" s="253"/>
      <c r="F12" s="253"/>
      <c r="G12" s="251">
        <f t="shared" si="1"/>
        <v>-55</v>
      </c>
      <c r="H12" s="253"/>
      <c r="I12" s="251">
        <v>85</v>
      </c>
      <c r="J12" s="253"/>
      <c r="K12" s="251">
        <v>140</v>
      </c>
      <c r="L12" s="253"/>
      <c r="M12" s="251">
        <f t="shared" si="2"/>
        <v>-367</v>
      </c>
      <c r="N12" s="253"/>
      <c r="O12" s="251">
        <v>934</v>
      </c>
      <c r="P12" s="252"/>
      <c r="Q12" s="251">
        <v>1301</v>
      </c>
      <c r="R12" s="252"/>
    </row>
    <row r="13" spans="1:18" ht="18.75" customHeight="1">
      <c r="A13" s="53"/>
      <c r="B13" s="181" t="s">
        <v>52</v>
      </c>
      <c r="C13" s="182"/>
      <c r="D13" s="258">
        <f t="shared" si="0"/>
        <v>265</v>
      </c>
      <c r="E13" s="253"/>
      <c r="F13" s="253"/>
      <c r="G13" s="251">
        <f t="shared" si="1"/>
        <v>-48</v>
      </c>
      <c r="H13" s="253"/>
      <c r="I13" s="251">
        <v>76</v>
      </c>
      <c r="J13" s="253"/>
      <c r="K13" s="251">
        <v>124</v>
      </c>
      <c r="L13" s="253"/>
      <c r="M13" s="251">
        <f t="shared" si="2"/>
        <v>313</v>
      </c>
      <c r="N13" s="253"/>
      <c r="O13" s="251">
        <v>934</v>
      </c>
      <c r="P13" s="252"/>
      <c r="Q13" s="251">
        <v>621</v>
      </c>
      <c r="R13" s="252"/>
    </row>
    <row r="14" spans="1:18" ht="18.75" customHeight="1">
      <c r="A14" s="53"/>
      <c r="B14" s="181" t="s">
        <v>53</v>
      </c>
      <c r="C14" s="182"/>
      <c r="D14" s="258">
        <f t="shared" si="0"/>
        <v>-24</v>
      </c>
      <c r="E14" s="253"/>
      <c r="F14" s="253"/>
      <c r="G14" s="251">
        <f t="shared" si="1"/>
        <v>-61</v>
      </c>
      <c r="H14" s="253"/>
      <c r="I14" s="251">
        <v>54</v>
      </c>
      <c r="J14" s="253"/>
      <c r="K14" s="251">
        <v>115</v>
      </c>
      <c r="L14" s="253"/>
      <c r="M14" s="251">
        <f t="shared" si="2"/>
        <v>37</v>
      </c>
      <c r="N14" s="253"/>
      <c r="O14" s="251">
        <v>348</v>
      </c>
      <c r="P14" s="252"/>
      <c r="Q14" s="251">
        <v>311</v>
      </c>
      <c r="R14" s="252"/>
    </row>
    <row r="15" spans="1:18" ht="18.75" customHeight="1">
      <c r="A15" s="53"/>
      <c r="B15" s="181" t="s">
        <v>54</v>
      </c>
      <c r="C15" s="182"/>
      <c r="D15" s="258">
        <f t="shared" si="0"/>
        <v>13</v>
      </c>
      <c r="E15" s="253"/>
      <c r="F15" s="253"/>
      <c r="G15" s="251">
        <f t="shared" si="1"/>
        <v>-17</v>
      </c>
      <c r="H15" s="253"/>
      <c r="I15" s="251">
        <v>76</v>
      </c>
      <c r="J15" s="253"/>
      <c r="K15" s="251">
        <v>93</v>
      </c>
      <c r="L15" s="253"/>
      <c r="M15" s="251">
        <f t="shared" si="2"/>
        <v>30</v>
      </c>
      <c r="N15" s="253"/>
      <c r="O15" s="251">
        <v>353</v>
      </c>
      <c r="P15" s="252"/>
      <c r="Q15" s="251">
        <v>323</v>
      </c>
      <c r="R15" s="252"/>
    </row>
    <row r="16" spans="1:18" ht="18.75" customHeight="1">
      <c r="A16" s="53"/>
      <c r="B16" s="181" t="s">
        <v>55</v>
      </c>
      <c r="C16" s="182"/>
      <c r="D16" s="258">
        <f t="shared" si="0"/>
        <v>-109</v>
      </c>
      <c r="E16" s="253"/>
      <c r="F16" s="253"/>
      <c r="G16" s="251">
        <f t="shared" si="1"/>
        <v>-25</v>
      </c>
      <c r="H16" s="253"/>
      <c r="I16" s="251">
        <v>65</v>
      </c>
      <c r="J16" s="253"/>
      <c r="K16" s="251">
        <v>90</v>
      </c>
      <c r="L16" s="253"/>
      <c r="M16" s="251">
        <f t="shared" si="2"/>
        <v>-84</v>
      </c>
      <c r="N16" s="253"/>
      <c r="O16" s="251">
        <v>370</v>
      </c>
      <c r="P16" s="252"/>
      <c r="Q16" s="251">
        <v>454</v>
      </c>
      <c r="R16" s="252"/>
    </row>
    <row r="17" spans="1:18" ht="18.75" customHeight="1">
      <c r="A17" s="53"/>
      <c r="B17" s="181" t="s">
        <v>56</v>
      </c>
      <c r="C17" s="182"/>
      <c r="D17" s="258">
        <f t="shared" si="0"/>
        <v>52</v>
      </c>
      <c r="E17" s="253"/>
      <c r="F17" s="253"/>
      <c r="G17" s="251">
        <f t="shared" si="1"/>
        <v>-6</v>
      </c>
      <c r="H17" s="253"/>
      <c r="I17" s="251">
        <v>88</v>
      </c>
      <c r="J17" s="253"/>
      <c r="K17" s="251">
        <v>94</v>
      </c>
      <c r="L17" s="253"/>
      <c r="M17" s="251">
        <f t="shared" si="2"/>
        <v>58</v>
      </c>
      <c r="N17" s="253"/>
      <c r="O17" s="251">
        <v>379</v>
      </c>
      <c r="P17" s="252"/>
      <c r="Q17" s="251">
        <v>321</v>
      </c>
      <c r="R17" s="252"/>
    </row>
    <row r="18" spans="1:18" ht="18.75" customHeight="1">
      <c r="A18" s="53"/>
      <c r="B18" s="181" t="s">
        <v>45</v>
      </c>
      <c r="C18" s="182"/>
      <c r="D18" s="258">
        <f t="shared" si="0"/>
        <v>-96</v>
      </c>
      <c r="E18" s="253"/>
      <c r="F18" s="253"/>
      <c r="G18" s="251">
        <f t="shared" si="1"/>
        <v>-32</v>
      </c>
      <c r="H18" s="253"/>
      <c r="I18" s="251">
        <v>78</v>
      </c>
      <c r="J18" s="253"/>
      <c r="K18" s="251">
        <v>110</v>
      </c>
      <c r="L18" s="253"/>
      <c r="M18" s="251">
        <f t="shared" si="2"/>
        <v>-64</v>
      </c>
      <c r="N18" s="253"/>
      <c r="O18" s="251">
        <v>288</v>
      </c>
      <c r="P18" s="252"/>
      <c r="Q18" s="251">
        <v>352</v>
      </c>
      <c r="R18" s="252"/>
    </row>
    <row r="19" spans="1:18" ht="18.75" customHeight="1">
      <c r="A19" s="53"/>
      <c r="B19" s="181" t="s">
        <v>46</v>
      </c>
      <c r="C19" s="182"/>
      <c r="D19" s="258">
        <f t="shared" si="0"/>
        <v>-11</v>
      </c>
      <c r="E19" s="253"/>
      <c r="F19" s="253"/>
      <c r="G19" s="251">
        <f t="shared" si="1"/>
        <v>-34</v>
      </c>
      <c r="H19" s="253"/>
      <c r="I19" s="251">
        <v>88</v>
      </c>
      <c r="J19" s="253"/>
      <c r="K19" s="251">
        <v>122</v>
      </c>
      <c r="L19" s="253"/>
      <c r="M19" s="251">
        <f t="shared" si="2"/>
        <v>23</v>
      </c>
      <c r="N19" s="253"/>
      <c r="O19" s="251">
        <v>322</v>
      </c>
      <c r="P19" s="252"/>
      <c r="Q19" s="251">
        <v>299</v>
      </c>
      <c r="R19" s="252"/>
    </row>
    <row r="20" spans="1:18" ht="18.75" customHeight="1">
      <c r="A20" s="53"/>
      <c r="B20" s="181" t="s">
        <v>47</v>
      </c>
      <c r="C20" s="182"/>
      <c r="D20" s="258">
        <f t="shared" si="0"/>
        <v>-29</v>
      </c>
      <c r="E20" s="253"/>
      <c r="F20" s="253"/>
      <c r="G20" s="251">
        <f t="shared" si="1"/>
        <v>-34</v>
      </c>
      <c r="H20" s="253"/>
      <c r="I20" s="251">
        <v>77</v>
      </c>
      <c r="J20" s="253"/>
      <c r="K20" s="251">
        <v>111</v>
      </c>
      <c r="L20" s="253"/>
      <c r="M20" s="251">
        <f t="shared" si="2"/>
        <v>5</v>
      </c>
      <c r="N20" s="253"/>
      <c r="O20" s="251">
        <v>304</v>
      </c>
      <c r="P20" s="252"/>
      <c r="Q20" s="251">
        <v>299</v>
      </c>
      <c r="R20" s="252"/>
    </row>
    <row r="21" spans="1:18" ht="18.75" customHeight="1" thickBot="1">
      <c r="A21" s="53"/>
      <c r="B21" s="185" t="s">
        <v>48</v>
      </c>
      <c r="C21" s="186"/>
      <c r="D21" s="264">
        <f t="shared" si="0"/>
        <v>-20</v>
      </c>
      <c r="E21" s="265"/>
      <c r="F21" s="265"/>
      <c r="G21" s="266">
        <f t="shared" si="1"/>
        <v>-41</v>
      </c>
      <c r="H21" s="265"/>
      <c r="I21" s="266">
        <v>83</v>
      </c>
      <c r="J21" s="265"/>
      <c r="K21" s="266">
        <v>124</v>
      </c>
      <c r="L21" s="265"/>
      <c r="M21" s="266">
        <f t="shared" si="2"/>
        <v>21</v>
      </c>
      <c r="N21" s="265"/>
      <c r="O21" s="266">
        <v>311</v>
      </c>
      <c r="P21" s="267"/>
      <c r="Q21" s="266">
        <v>290</v>
      </c>
      <c r="R21" s="267"/>
    </row>
    <row r="22" spans="1:18" ht="18.75" customHeight="1">
      <c r="A22" s="142"/>
      <c r="B22" s="142"/>
      <c r="C22" s="142"/>
      <c r="D22" s="142"/>
      <c r="E22" s="192"/>
      <c r="F22" s="192"/>
      <c r="G22" s="192"/>
      <c r="H22" s="192"/>
      <c r="I22" s="192"/>
      <c r="J22" s="192"/>
      <c r="K22" s="192"/>
      <c r="L22" s="192"/>
      <c r="M22" s="142"/>
      <c r="N22" s="142"/>
      <c r="O22" s="236" t="s">
        <v>774</v>
      </c>
      <c r="P22" s="237"/>
      <c r="Q22" s="237"/>
      <c r="R22" s="237"/>
    </row>
    <row r="24" spans="1:18" ht="18.75" customHeight="1">
      <c r="A24" s="235" t="s">
        <v>779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</row>
    <row r="25" spans="1:8" ht="18.75" customHeight="1" thickBot="1">
      <c r="A25" s="103"/>
      <c r="B25" s="103"/>
      <c r="C25" s="103"/>
      <c r="D25" s="79"/>
      <c r="E25" s="140"/>
      <c r="F25" s="140"/>
      <c r="G25" s="140"/>
      <c r="H25" s="119"/>
    </row>
    <row r="26" spans="1:18" ht="18.75" customHeight="1">
      <c r="A26" s="230" t="s">
        <v>839</v>
      </c>
      <c r="B26" s="249"/>
      <c r="C26" s="249"/>
      <c r="D26" s="227" t="s">
        <v>57</v>
      </c>
      <c r="E26" s="249"/>
      <c r="F26" s="249"/>
      <c r="G26" s="227" t="s">
        <v>58</v>
      </c>
      <c r="H26" s="249"/>
      <c r="I26" s="249"/>
      <c r="J26" s="227" t="s">
        <v>41</v>
      </c>
      <c r="K26" s="249"/>
      <c r="L26" s="249"/>
      <c r="M26" s="227" t="s">
        <v>42</v>
      </c>
      <c r="N26" s="249"/>
      <c r="O26" s="249"/>
      <c r="P26" s="227" t="s">
        <v>59</v>
      </c>
      <c r="Q26" s="249"/>
      <c r="R26" s="233"/>
    </row>
    <row r="27" spans="1:18" ht="18.75" customHeight="1">
      <c r="A27" s="53" t="s">
        <v>22</v>
      </c>
      <c r="B27" s="159" t="s">
        <v>150</v>
      </c>
      <c r="C27" s="172" t="s">
        <v>2</v>
      </c>
      <c r="D27" s="271">
        <v>756</v>
      </c>
      <c r="E27" s="261"/>
      <c r="F27" s="261"/>
      <c r="G27" s="261">
        <v>354</v>
      </c>
      <c r="H27" s="261"/>
      <c r="I27" s="261"/>
      <c r="J27" s="261">
        <v>1120</v>
      </c>
      <c r="K27" s="261"/>
      <c r="L27" s="261"/>
      <c r="M27" s="261">
        <v>1176</v>
      </c>
      <c r="N27" s="261"/>
      <c r="O27" s="261"/>
      <c r="P27" s="261">
        <v>75</v>
      </c>
      <c r="Q27" s="261"/>
      <c r="R27" s="261"/>
    </row>
    <row r="28" spans="1:18" ht="18.75" customHeight="1">
      <c r="A28" s="53"/>
      <c r="B28" s="181" t="s">
        <v>152</v>
      </c>
      <c r="C28" s="172"/>
      <c r="D28" s="269">
        <v>726</v>
      </c>
      <c r="E28" s="251"/>
      <c r="F28" s="251"/>
      <c r="G28" s="251">
        <v>342</v>
      </c>
      <c r="H28" s="251"/>
      <c r="I28" s="251"/>
      <c r="J28" s="251">
        <v>1048</v>
      </c>
      <c r="K28" s="251"/>
      <c r="L28" s="251"/>
      <c r="M28" s="251">
        <v>1268</v>
      </c>
      <c r="N28" s="251"/>
      <c r="O28" s="251"/>
      <c r="P28" s="251">
        <v>63</v>
      </c>
      <c r="Q28" s="251"/>
      <c r="R28" s="251"/>
    </row>
    <row r="29" spans="1:18" ht="18.75" customHeight="1">
      <c r="A29" s="53"/>
      <c r="B29" s="181" t="s">
        <v>157</v>
      </c>
      <c r="C29" s="172"/>
      <c r="D29" s="269">
        <v>739</v>
      </c>
      <c r="E29" s="252"/>
      <c r="F29" s="252"/>
      <c r="G29" s="251">
        <v>352</v>
      </c>
      <c r="H29" s="252"/>
      <c r="I29" s="252"/>
      <c r="J29" s="251">
        <v>1080</v>
      </c>
      <c r="K29" s="252"/>
      <c r="L29" s="252"/>
      <c r="M29" s="251">
        <v>1221</v>
      </c>
      <c r="N29" s="252"/>
      <c r="O29" s="252"/>
      <c r="P29" s="251">
        <v>62</v>
      </c>
      <c r="Q29" s="252"/>
      <c r="R29" s="252"/>
    </row>
    <row r="30" spans="1:18" ht="18.75" customHeight="1">
      <c r="A30" s="53"/>
      <c r="B30" s="195" t="s">
        <v>159</v>
      </c>
      <c r="C30" s="197"/>
      <c r="D30" s="270">
        <f>SUM(D32:F43)</f>
        <v>675</v>
      </c>
      <c r="E30" s="255"/>
      <c r="F30" s="255"/>
      <c r="G30" s="254">
        <f>SUM(G32:I43)</f>
        <v>336</v>
      </c>
      <c r="H30" s="255"/>
      <c r="I30" s="255"/>
      <c r="J30" s="254">
        <f>SUM(J32:L43)</f>
        <v>977</v>
      </c>
      <c r="K30" s="255"/>
      <c r="L30" s="255"/>
      <c r="M30" s="254">
        <f>SUM(M32:O43)</f>
        <v>1364</v>
      </c>
      <c r="N30" s="255"/>
      <c r="O30" s="255"/>
      <c r="P30" s="254">
        <f>SUM(P32:R43)</f>
        <v>65</v>
      </c>
      <c r="Q30" s="255"/>
      <c r="R30" s="255"/>
    </row>
    <row r="31" spans="1:18" ht="18.75" customHeight="1">
      <c r="A31" s="53"/>
      <c r="B31" s="181"/>
      <c r="C31" s="187"/>
      <c r="D31" s="188"/>
      <c r="E31" s="194"/>
      <c r="F31" s="194"/>
      <c r="G31" s="189"/>
      <c r="H31" s="194"/>
      <c r="I31" s="194"/>
      <c r="J31" s="189"/>
      <c r="K31" s="194"/>
      <c r="L31" s="194"/>
      <c r="M31" s="189"/>
      <c r="N31" s="194"/>
      <c r="O31" s="194"/>
      <c r="P31" s="189"/>
      <c r="Q31" s="194"/>
      <c r="R31" s="194"/>
    </row>
    <row r="32" spans="1:18" ht="18.75" customHeight="1">
      <c r="A32" s="53"/>
      <c r="B32" s="181" t="s">
        <v>49</v>
      </c>
      <c r="C32" s="187" t="s">
        <v>39</v>
      </c>
      <c r="D32" s="269">
        <v>41</v>
      </c>
      <c r="E32" s="252"/>
      <c r="F32" s="252"/>
      <c r="G32" s="251">
        <v>35</v>
      </c>
      <c r="H32" s="252"/>
      <c r="I32" s="252"/>
      <c r="J32" s="251">
        <v>82</v>
      </c>
      <c r="K32" s="252"/>
      <c r="L32" s="252"/>
      <c r="M32" s="251">
        <v>124</v>
      </c>
      <c r="N32" s="252"/>
      <c r="O32" s="252"/>
      <c r="P32" s="251">
        <v>6</v>
      </c>
      <c r="Q32" s="252"/>
      <c r="R32" s="252"/>
    </row>
    <row r="33" spans="1:18" ht="18.75" customHeight="1">
      <c r="A33" s="53"/>
      <c r="B33" s="181" t="s">
        <v>50</v>
      </c>
      <c r="C33" s="187"/>
      <c r="D33" s="269">
        <v>51</v>
      </c>
      <c r="E33" s="252"/>
      <c r="F33" s="252"/>
      <c r="G33" s="251">
        <v>28</v>
      </c>
      <c r="H33" s="252"/>
      <c r="I33" s="252"/>
      <c r="J33" s="251">
        <v>60</v>
      </c>
      <c r="K33" s="252"/>
      <c r="L33" s="252"/>
      <c r="M33" s="251">
        <v>107</v>
      </c>
      <c r="N33" s="252"/>
      <c r="O33" s="252"/>
      <c r="P33" s="251">
        <v>6</v>
      </c>
      <c r="Q33" s="252"/>
      <c r="R33" s="252"/>
    </row>
    <row r="34" spans="1:18" ht="18.75" customHeight="1">
      <c r="A34" s="53"/>
      <c r="B34" s="181" t="s">
        <v>51</v>
      </c>
      <c r="C34" s="187"/>
      <c r="D34" s="269">
        <v>82</v>
      </c>
      <c r="E34" s="252"/>
      <c r="F34" s="252"/>
      <c r="G34" s="251">
        <v>37</v>
      </c>
      <c r="H34" s="252"/>
      <c r="I34" s="252"/>
      <c r="J34" s="251">
        <v>84</v>
      </c>
      <c r="K34" s="252"/>
      <c r="L34" s="252"/>
      <c r="M34" s="251">
        <v>143</v>
      </c>
      <c r="N34" s="252"/>
      <c r="O34" s="252"/>
      <c r="P34" s="251">
        <v>9</v>
      </c>
      <c r="Q34" s="252"/>
      <c r="R34" s="252"/>
    </row>
    <row r="35" spans="1:18" ht="18.75" customHeight="1">
      <c r="A35" s="53"/>
      <c r="B35" s="181" t="s">
        <v>52</v>
      </c>
      <c r="C35" s="187"/>
      <c r="D35" s="269">
        <v>67</v>
      </c>
      <c r="E35" s="252"/>
      <c r="F35" s="252"/>
      <c r="G35" s="251">
        <v>19</v>
      </c>
      <c r="H35" s="252"/>
      <c r="I35" s="252"/>
      <c r="J35" s="251">
        <v>84</v>
      </c>
      <c r="K35" s="252"/>
      <c r="L35" s="252"/>
      <c r="M35" s="251">
        <v>133</v>
      </c>
      <c r="N35" s="252"/>
      <c r="O35" s="252"/>
      <c r="P35" s="251">
        <v>13</v>
      </c>
      <c r="Q35" s="252"/>
      <c r="R35" s="252"/>
    </row>
    <row r="36" spans="1:18" ht="18.75" customHeight="1">
      <c r="A36" s="53"/>
      <c r="B36" s="181" t="s">
        <v>53</v>
      </c>
      <c r="C36" s="187"/>
      <c r="D36" s="269">
        <v>64</v>
      </c>
      <c r="E36" s="252"/>
      <c r="F36" s="252"/>
      <c r="G36" s="251">
        <v>22</v>
      </c>
      <c r="H36" s="252"/>
      <c r="I36" s="252"/>
      <c r="J36" s="251">
        <v>60</v>
      </c>
      <c r="K36" s="252"/>
      <c r="L36" s="252"/>
      <c r="M36" s="251">
        <v>116</v>
      </c>
      <c r="N36" s="252"/>
      <c r="O36" s="252"/>
      <c r="P36" s="251">
        <v>3</v>
      </c>
      <c r="Q36" s="252"/>
      <c r="R36" s="252"/>
    </row>
    <row r="37" spans="1:18" ht="18.75" customHeight="1">
      <c r="A37" s="53"/>
      <c r="B37" s="181" t="s">
        <v>54</v>
      </c>
      <c r="C37" s="187"/>
      <c r="D37" s="269">
        <v>67</v>
      </c>
      <c r="E37" s="252"/>
      <c r="F37" s="252"/>
      <c r="G37" s="251">
        <v>28</v>
      </c>
      <c r="H37" s="252"/>
      <c r="I37" s="252"/>
      <c r="J37" s="251">
        <v>78</v>
      </c>
      <c r="K37" s="252"/>
      <c r="L37" s="252"/>
      <c r="M37" s="251">
        <v>84</v>
      </c>
      <c r="N37" s="252"/>
      <c r="O37" s="252"/>
      <c r="P37" s="251">
        <v>3</v>
      </c>
      <c r="Q37" s="252"/>
      <c r="R37" s="252"/>
    </row>
    <row r="38" spans="1:18" ht="18.75" customHeight="1">
      <c r="A38" s="53"/>
      <c r="B38" s="181" t="s">
        <v>55</v>
      </c>
      <c r="C38" s="187"/>
      <c r="D38" s="269">
        <v>49</v>
      </c>
      <c r="E38" s="252"/>
      <c r="F38" s="252"/>
      <c r="G38" s="251">
        <v>30</v>
      </c>
      <c r="H38" s="252"/>
      <c r="I38" s="252"/>
      <c r="J38" s="251">
        <v>75</v>
      </c>
      <c r="K38" s="252"/>
      <c r="L38" s="252"/>
      <c r="M38" s="251">
        <v>96</v>
      </c>
      <c r="N38" s="252"/>
      <c r="O38" s="252"/>
      <c r="P38" s="251">
        <v>6</v>
      </c>
      <c r="Q38" s="252"/>
      <c r="R38" s="252"/>
    </row>
    <row r="39" spans="1:18" ht="18.75" customHeight="1">
      <c r="A39" s="53"/>
      <c r="B39" s="181" t="s">
        <v>56</v>
      </c>
      <c r="C39" s="187"/>
      <c r="D39" s="269">
        <v>39</v>
      </c>
      <c r="E39" s="252"/>
      <c r="F39" s="252"/>
      <c r="G39" s="251">
        <v>25</v>
      </c>
      <c r="H39" s="252"/>
      <c r="I39" s="252"/>
      <c r="J39" s="251">
        <v>88</v>
      </c>
      <c r="K39" s="252"/>
      <c r="L39" s="252"/>
      <c r="M39" s="251">
        <v>102</v>
      </c>
      <c r="N39" s="252"/>
      <c r="O39" s="252"/>
      <c r="P39" s="251">
        <v>5</v>
      </c>
      <c r="Q39" s="252"/>
      <c r="R39" s="252"/>
    </row>
    <row r="40" spans="1:18" ht="18.75" customHeight="1">
      <c r="A40" s="53"/>
      <c r="B40" s="181" t="s">
        <v>45</v>
      </c>
      <c r="C40" s="187"/>
      <c r="D40" s="269">
        <v>44</v>
      </c>
      <c r="E40" s="252"/>
      <c r="F40" s="252"/>
      <c r="G40" s="251">
        <v>29</v>
      </c>
      <c r="H40" s="252"/>
      <c r="I40" s="252"/>
      <c r="J40" s="251">
        <v>90</v>
      </c>
      <c r="K40" s="252"/>
      <c r="L40" s="252"/>
      <c r="M40" s="251">
        <v>100</v>
      </c>
      <c r="N40" s="252"/>
      <c r="O40" s="252"/>
      <c r="P40" s="251">
        <v>2</v>
      </c>
      <c r="Q40" s="252"/>
      <c r="R40" s="252"/>
    </row>
    <row r="41" spans="1:18" ht="18.75" customHeight="1">
      <c r="A41" s="53"/>
      <c r="B41" s="181" t="s">
        <v>46</v>
      </c>
      <c r="C41" s="187"/>
      <c r="D41" s="269">
        <v>54</v>
      </c>
      <c r="E41" s="252"/>
      <c r="F41" s="252"/>
      <c r="G41" s="251">
        <v>31</v>
      </c>
      <c r="H41" s="252"/>
      <c r="I41" s="252"/>
      <c r="J41" s="251">
        <v>92</v>
      </c>
      <c r="K41" s="252"/>
      <c r="L41" s="252"/>
      <c r="M41" s="251">
        <v>116</v>
      </c>
      <c r="N41" s="252"/>
      <c r="O41" s="252"/>
      <c r="P41" s="251">
        <v>5</v>
      </c>
      <c r="Q41" s="252"/>
      <c r="R41" s="252"/>
    </row>
    <row r="42" spans="1:18" ht="18.75" customHeight="1">
      <c r="A42" s="53"/>
      <c r="B42" s="181" t="s">
        <v>47</v>
      </c>
      <c r="C42" s="187"/>
      <c r="D42" s="269">
        <v>50</v>
      </c>
      <c r="E42" s="252"/>
      <c r="F42" s="252"/>
      <c r="G42" s="251">
        <v>21</v>
      </c>
      <c r="H42" s="252"/>
      <c r="I42" s="252"/>
      <c r="J42" s="251">
        <v>91</v>
      </c>
      <c r="K42" s="252"/>
      <c r="L42" s="252"/>
      <c r="M42" s="251">
        <v>113</v>
      </c>
      <c r="N42" s="252"/>
      <c r="O42" s="252"/>
      <c r="P42" s="251">
        <v>4</v>
      </c>
      <c r="Q42" s="252"/>
      <c r="R42" s="252"/>
    </row>
    <row r="43" spans="1:18" ht="18.75" customHeight="1" thickBot="1">
      <c r="A43" s="53"/>
      <c r="B43" s="185" t="s">
        <v>48</v>
      </c>
      <c r="C43" s="190"/>
      <c r="D43" s="268">
        <v>67</v>
      </c>
      <c r="E43" s="267"/>
      <c r="F43" s="267"/>
      <c r="G43" s="266">
        <v>31</v>
      </c>
      <c r="H43" s="267"/>
      <c r="I43" s="267"/>
      <c r="J43" s="266">
        <v>93</v>
      </c>
      <c r="K43" s="267"/>
      <c r="L43" s="267"/>
      <c r="M43" s="266">
        <v>130</v>
      </c>
      <c r="N43" s="267"/>
      <c r="O43" s="267"/>
      <c r="P43" s="266">
        <v>3</v>
      </c>
      <c r="Q43" s="267"/>
      <c r="R43" s="267"/>
    </row>
    <row r="44" spans="1:18" ht="18.75" customHeight="1">
      <c r="A44" s="142"/>
      <c r="B44" s="142"/>
      <c r="C44" s="142"/>
      <c r="D44" s="142"/>
      <c r="E44" s="192"/>
      <c r="F44" s="192"/>
      <c r="G44" s="142"/>
      <c r="H44" s="192"/>
      <c r="I44" s="192"/>
      <c r="J44" s="142"/>
      <c r="K44" s="192"/>
      <c r="L44" s="192"/>
      <c r="M44" s="142"/>
      <c r="N44" s="192"/>
      <c r="O44" s="236" t="s">
        <v>774</v>
      </c>
      <c r="P44" s="237"/>
      <c r="Q44" s="237"/>
      <c r="R44" s="237"/>
    </row>
  </sheetData>
  <sheetProtection sheet="1" objects="1" scenarios="1"/>
  <mergeCells count="212">
    <mergeCell ref="D8:F8"/>
    <mergeCell ref="G8:H8"/>
    <mergeCell ref="I8:J8"/>
    <mergeCell ref="G30:I30"/>
    <mergeCell ref="D28:F28"/>
    <mergeCell ref="D29:F29"/>
    <mergeCell ref="J28:L28"/>
    <mergeCell ref="D18:F18"/>
    <mergeCell ref="D19:F19"/>
    <mergeCell ref="G16:H16"/>
    <mergeCell ref="P27:R27"/>
    <mergeCell ref="D27:F27"/>
    <mergeCell ref="G27:I27"/>
    <mergeCell ref="J27:L27"/>
    <mergeCell ref="P26:R26"/>
    <mergeCell ref="D26:F26"/>
    <mergeCell ref="G26:I26"/>
    <mergeCell ref="J26:L26"/>
    <mergeCell ref="M26:O26"/>
    <mergeCell ref="D32:F32"/>
    <mergeCell ref="D33:F33"/>
    <mergeCell ref="D34:F34"/>
    <mergeCell ref="D30:F30"/>
    <mergeCell ref="D35:F35"/>
    <mergeCell ref="D36:F36"/>
    <mergeCell ref="D37:F37"/>
    <mergeCell ref="D38:F38"/>
    <mergeCell ref="G38:I38"/>
    <mergeCell ref="G39:I39"/>
    <mergeCell ref="D39:F39"/>
    <mergeCell ref="D40:F40"/>
    <mergeCell ref="G41:I41"/>
    <mergeCell ref="G42:I42"/>
    <mergeCell ref="G43:I43"/>
    <mergeCell ref="D43:F43"/>
    <mergeCell ref="D41:F41"/>
    <mergeCell ref="D42:F42"/>
    <mergeCell ref="J33:L33"/>
    <mergeCell ref="J34:L34"/>
    <mergeCell ref="J30:L30"/>
    <mergeCell ref="G40:I40"/>
    <mergeCell ref="G32:I32"/>
    <mergeCell ref="G33:I33"/>
    <mergeCell ref="G34:I34"/>
    <mergeCell ref="G35:I35"/>
    <mergeCell ref="G36:I36"/>
    <mergeCell ref="G37:I37"/>
    <mergeCell ref="J35:L35"/>
    <mergeCell ref="J36:L36"/>
    <mergeCell ref="J37:L37"/>
    <mergeCell ref="J38:L38"/>
    <mergeCell ref="J39:L39"/>
    <mergeCell ref="J40:L40"/>
    <mergeCell ref="J41:L41"/>
    <mergeCell ref="J42:L42"/>
    <mergeCell ref="M41:O41"/>
    <mergeCell ref="M42:O42"/>
    <mergeCell ref="M43:O43"/>
    <mergeCell ref="J43:L43"/>
    <mergeCell ref="M40:O40"/>
    <mergeCell ref="M35:O35"/>
    <mergeCell ref="M36:O36"/>
    <mergeCell ref="M37:O37"/>
    <mergeCell ref="M38:O38"/>
    <mergeCell ref="M39:O39"/>
    <mergeCell ref="M32:O32"/>
    <mergeCell ref="G19:H19"/>
    <mergeCell ref="G20:H20"/>
    <mergeCell ref="A24:R24"/>
    <mergeCell ref="K21:L21"/>
    <mergeCell ref="I21:J21"/>
    <mergeCell ref="G21:H21"/>
    <mergeCell ref="I20:J20"/>
    <mergeCell ref="K20:L20"/>
    <mergeCell ref="J32:L32"/>
    <mergeCell ref="I12:J12"/>
    <mergeCell ref="G14:H14"/>
    <mergeCell ref="I10:J10"/>
    <mergeCell ref="M28:O28"/>
    <mergeCell ref="G28:I28"/>
    <mergeCell ref="M27:O27"/>
    <mergeCell ref="G18:H18"/>
    <mergeCell ref="G10:H10"/>
    <mergeCell ref="G11:H11"/>
    <mergeCell ref="G12:H12"/>
    <mergeCell ref="G13:H13"/>
    <mergeCell ref="G17:H17"/>
    <mergeCell ref="K17:L17"/>
    <mergeCell ref="G6:H6"/>
    <mergeCell ref="G15:H15"/>
    <mergeCell ref="I15:J15"/>
    <mergeCell ref="I16:J16"/>
    <mergeCell ref="K14:L14"/>
    <mergeCell ref="K15:L15"/>
    <mergeCell ref="K16:L16"/>
    <mergeCell ref="I4:J4"/>
    <mergeCell ref="I5:J5"/>
    <mergeCell ref="I6:J6"/>
    <mergeCell ref="G4:H4"/>
    <mergeCell ref="G5:H5"/>
    <mergeCell ref="K8:L8"/>
    <mergeCell ref="K4:L4"/>
    <mergeCell ref="K5:L5"/>
    <mergeCell ref="I19:J19"/>
    <mergeCell ref="I11:J11"/>
    <mergeCell ref="I17:J17"/>
    <mergeCell ref="I18:J18"/>
    <mergeCell ref="K6:L6"/>
    <mergeCell ref="K10:L10"/>
    <mergeCell ref="K18:L18"/>
    <mergeCell ref="M8:N8"/>
    <mergeCell ref="M10:N10"/>
    <mergeCell ref="K19:L19"/>
    <mergeCell ref="M13:N13"/>
    <mergeCell ref="M14:N14"/>
    <mergeCell ref="M15:N15"/>
    <mergeCell ref="M16:N16"/>
    <mergeCell ref="M17:N17"/>
    <mergeCell ref="M18:N18"/>
    <mergeCell ref="M19:N19"/>
    <mergeCell ref="Q5:R5"/>
    <mergeCell ref="Q7:R7"/>
    <mergeCell ref="Q6:R6"/>
    <mergeCell ref="Q10:R10"/>
    <mergeCell ref="Q8:R8"/>
    <mergeCell ref="Q11:R11"/>
    <mergeCell ref="Q12:R12"/>
    <mergeCell ref="O44:R44"/>
    <mergeCell ref="O22:R22"/>
    <mergeCell ref="Q21:R21"/>
    <mergeCell ref="P42:R42"/>
    <mergeCell ref="P43:R43"/>
    <mergeCell ref="P39:R39"/>
    <mergeCell ref="P40:R40"/>
    <mergeCell ref="O21:P21"/>
    <mergeCell ref="P41:R41"/>
    <mergeCell ref="P35:R35"/>
    <mergeCell ref="P36:R36"/>
    <mergeCell ref="Q19:R19"/>
    <mergeCell ref="Q20:R20"/>
    <mergeCell ref="P37:R37"/>
    <mergeCell ref="P38:R38"/>
    <mergeCell ref="P28:R28"/>
    <mergeCell ref="P32:R32"/>
    <mergeCell ref="P33:R33"/>
    <mergeCell ref="Q13:R13"/>
    <mergeCell ref="M21:N21"/>
    <mergeCell ref="Q18:R18"/>
    <mergeCell ref="Q15:R15"/>
    <mergeCell ref="Q16:R16"/>
    <mergeCell ref="Q17:R17"/>
    <mergeCell ref="O19:P19"/>
    <mergeCell ref="O20:P20"/>
    <mergeCell ref="Q14:R14"/>
    <mergeCell ref="O14:P14"/>
    <mergeCell ref="P34:R34"/>
    <mergeCell ref="P29:R29"/>
    <mergeCell ref="P30:R30"/>
    <mergeCell ref="A26:C26"/>
    <mergeCell ref="G29:I29"/>
    <mergeCell ref="J29:L29"/>
    <mergeCell ref="M29:O29"/>
    <mergeCell ref="M33:O33"/>
    <mergeCell ref="M34:O34"/>
    <mergeCell ref="M30:O30"/>
    <mergeCell ref="D21:F21"/>
    <mergeCell ref="D11:F11"/>
    <mergeCell ref="D12:F12"/>
    <mergeCell ref="D13:F13"/>
    <mergeCell ref="D15:F15"/>
    <mergeCell ref="D16:F16"/>
    <mergeCell ref="D17:F17"/>
    <mergeCell ref="O4:P4"/>
    <mergeCell ref="D6:F6"/>
    <mergeCell ref="D10:F10"/>
    <mergeCell ref="D20:F20"/>
    <mergeCell ref="M11:N11"/>
    <mergeCell ref="O6:P6"/>
    <mergeCell ref="O10:P10"/>
    <mergeCell ref="O5:P5"/>
    <mergeCell ref="M7:N7"/>
    <mergeCell ref="M6:N6"/>
    <mergeCell ref="M12:N12"/>
    <mergeCell ref="D7:F7"/>
    <mergeCell ref="A1:R1"/>
    <mergeCell ref="D5:F5"/>
    <mergeCell ref="G3:L3"/>
    <mergeCell ref="M3:R3"/>
    <mergeCell ref="M5:N5"/>
    <mergeCell ref="A3:C4"/>
    <mergeCell ref="D3:F4"/>
    <mergeCell ref="Q4:R4"/>
    <mergeCell ref="O16:P16"/>
    <mergeCell ref="M4:N4"/>
    <mergeCell ref="G7:H7"/>
    <mergeCell ref="D14:F14"/>
    <mergeCell ref="K7:L7"/>
    <mergeCell ref="K11:L11"/>
    <mergeCell ref="K12:L12"/>
    <mergeCell ref="K13:L13"/>
    <mergeCell ref="I13:J13"/>
    <mergeCell ref="I14:J14"/>
    <mergeCell ref="O17:P17"/>
    <mergeCell ref="M20:N20"/>
    <mergeCell ref="I7:J7"/>
    <mergeCell ref="O8:P8"/>
    <mergeCell ref="O7:P7"/>
    <mergeCell ref="O18:P18"/>
    <mergeCell ref="O11:P11"/>
    <mergeCell ref="O12:P12"/>
    <mergeCell ref="O13:P13"/>
    <mergeCell ref="O15:P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="75" zoomScaleNormal="75" zoomScaleSheetLayoutView="75" workbookViewId="0" topLeftCell="A1">
      <selection activeCell="A1" sqref="A1:J1"/>
    </sheetView>
  </sheetViews>
  <sheetFormatPr defaultColWidth="9.00390625" defaultRowHeight="15.75" customHeight="1"/>
  <cols>
    <col min="1" max="3" width="10.625" style="104" customWidth="1"/>
    <col min="4" max="4" width="6.375" style="104" bestFit="1" customWidth="1"/>
    <col min="5" max="5" width="10.625" style="104" customWidth="1"/>
    <col min="6" max="6" width="11.125" style="104" customWidth="1"/>
    <col min="7" max="16384" width="10.625" style="104" customWidth="1"/>
  </cols>
  <sheetData>
    <row r="1" spans="1:11" s="118" customFormat="1" ht="15.75" customHeight="1">
      <c r="A1" s="286" t="s">
        <v>510</v>
      </c>
      <c r="B1" s="286"/>
      <c r="C1" s="286"/>
      <c r="D1" s="286"/>
      <c r="E1" s="286"/>
      <c r="F1" s="286"/>
      <c r="G1" s="286"/>
      <c r="H1" s="286"/>
      <c r="I1" s="286"/>
      <c r="J1" s="286"/>
      <c r="K1" s="206"/>
    </row>
    <row r="2" spans="1:11" ht="15.75" customHeight="1" thickBot="1">
      <c r="A2" s="103"/>
      <c r="B2" s="103"/>
      <c r="C2" s="119"/>
      <c r="D2" s="119"/>
      <c r="I2" s="289" t="s">
        <v>511</v>
      </c>
      <c r="J2" s="290"/>
      <c r="K2" s="207"/>
    </row>
    <row r="3" spans="1:11" ht="15.75" customHeight="1">
      <c r="A3" s="285" t="s">
        <v>512</v>
      </c>
      <c r="B3" s="285"/>
      <c r="C3" s="285"/>
      <c r="D3" s="230"/>
      <c r="E3" s="227" t="s">
        <v>60</v>
      </c>
      <c r="F3" s="231"/>
      <c r="G3" s="227" t="s">
        <v>785</v>
      </c>
      <c r="H3" s="228"/>
      <c r="I3" s="227" t="s">
        <v>735</v>
      </c>
      <c r="J3" s="228"/>
      <c r="K3" s="207"/>
    </row>
    <row r="4" spans="1:11" s="120" customFormat="1" ht="15.75" customHeight="1">
      <c r="A4" s="283" t="s">
        <v>513</v>
      </c>
      <c r="B4" s="284"/>
      <c r="C4" s="284"/>
      <c r="D4" s="203"/>
      <c r="E4" s="273">
        <v>49814</v>
      </c>
      <c r="F4" s="274"/>
      <c r="G4" s="273">
        <v>51453</v>
      </c>
      <c r="H4" s="274"/>
      <c r="I4" s="273">
        <v>52877</v>
      </c>
      <c r="J4" s="274"/>
      <c r="K4" s="208"/>
    </row>
    <row r="5" spans="1:11" s="120" customFormat="1" ht="15.75" customHeight="1">
      <c r="A5" s="283" t="s">
        <v>514</v>
      </c>
      <c r="B5" s="284"/>
      <c r="C5" s="284"/>
      <c r="D5" s="204"/>
      <c r="E5" s="273">
        <f>IF(SUM(E7)=0,(IF(SUM(E8)=0,"…","男人口なし")),(IF(SUM(E8)=0,"女人口なし",(SUM(E7:F8)))))</f>
        <v>130334</v>
      </c>
      <c r="F5" s="274"/>
      <c r="G5" s="273">
        <f>IF(SUM(G7)=0,(IF(SUM(G8)=0,"…","男人口なし")),(IF(SUM(G8)=0,"女人口なし",(SUM(G7:H8)))))</f>
        <v>128255</v>
      </c>
      <c r="H5" s="274"/>
      <c r="I5" s="273">
        <f>IF(SUM(I7)=0,(IF(SUM(I8)=0,"…","男人口なし")),(IF(SUM(I8)=0,"女人口なし",(SUM(I7:J8)))))</f>
        <v>126523</v>
      </c>
      <c r="J5" s="274"/>
      <c r="K5" s="208"/>
    </row>
    <row r="6" spans="1:11" ht="15.75" customHeight="1">
      <c r="A6" s="281" t="s">
        <v>515</v>
      </c>
      <c r="B6" s="282"/>
      <c r="C6" s="282"/>
      <c r="D6" s="201"/>
      <c r="E6" s="275">
        <v>1042</v>
      </c>
      <c r="F6" s="276"/>
      <c r="G6" s="275">
        <v>1025</v>
      </c>
      <c r="H6" s="276"/>
      <c r="I6" s="275">
        <v>1011.1</v>
      </c>
      <c r="J6" s="276"/>
      <c r="K6" s="207"/>
    </row>
    <row r="7" spans="1:11" ht="15.75" customHeight="1">
      <c r="A7" s="281" t="s">
        <v>5</v>
      </c>
      <c r="B7" s="282"/>
      <c r="C7" s="282"/>
      <c r="D7" s="201"/>
      <c r="E7" s="275">
        <v>58431</v>
      </c>
      <c r="F7" s="276"/>
      <c r="G7" s="275">
        <v>57376</v>
      </c>
      <c r="H7" s="276"/>
      <c r="I7" s="275">
        <v>56905</v>
      </c>
      <c r="J7" s="276"/>
      <c r="K7" s="207"/>
    </row>
    <row r="8" spans="1:11" ht="15.75" customHeight="1">
      <c r="A8" s="281" t="s">
        <v>6</v>
      </c>
      <c r="B8" s="282"/>
      <c r="C8" s="282"/>
      <c r="D8" s="201"/>
      <c r="E8" s="275">
        <v>71903</v>
      </c>
      <c r="F8" s="276"/>
      <c r="G8" s="275">
        <v>70879</v>
      </c>
      <c r="H8" s="276"/>
      <c r="I8" s="275">
        <v>69618</v>
      </c>
      <c r="J8" s="276"/>
      <c r="K8" s="207"/>
    </row>
    <row r="9" spans="1:11" ht="15.75" customHeight="1">
      <c r="A9" s="281" t="s">
        <v>788</v>
      </c>
      <c r="B9" s="282"/>
      <c r="C9" s="282"/>
      <c r="D9" s="201" t="s">
        <v>789</v>
      </c>
      <c r="E9" s="277">
        <f>IF(SUM(E11)=0,(IF(SUM(E5)=0,"…","前回調査総人口なし")),(IF(SUM(E5)=0,"…",((SUM(E5)-SUM(E11))/SUM(E5)*100))))</f>
        <v>-3.4073994506421963</v>
      </c>
      <c r="F9" s="278"/>
      <c r="G9" s="277">
        <f>IF(SUM(E5)=0,(IF(SUM(G5)=0,"…","前回調査総人口なし")),(IF(SUM(G5)=0,"…",((SUM(G5)-SUM(E5))/SUM(G5)*100))))</f>
        <v>-1.6209894351097425</v>
      </c>
      <c r="H9" s="278"/>
      <c r="I9" s="277">
        <f>IF(SUM(G5)=0,(IF(SUM(I5)=0,"…","前回調査総人口なし")),(IF(SUM(I5)=0,"…",((SUM(I5)-SUM(G5))/SUM(I5)*100))))</f>
        <v>-1.3689210657350837</v>
      </c>
      <c r="J9" s="278"/>
      <c r="K9" s="207"/>
    </row>
    <row r="10" spans="1:11" ht="15.75" customHeight="1">
      <c r="A10" s="281" t="s">
        <v>793</v>
      </c>
      <c r="B10" s="282"/>
      <c r="C10" s="282"/>
      <c r="D10" s="201" t="s">
        <v>790</v>
      </c>
      <c r="E10" s="277">
        <f>IF(SUM(E7)=0,(IF(SUM(E8)=0,"…","男人口なし")),(IF(SUM(E8)=0,"女人口なし",(SUM(E7)/SUM(E8)*100))))</f>
        <v>81.263646857572</v>
      </c>
      <c r="F10" s="278"/>
      <c r="G10" s="277">
        <f>IF(SUM(G7)=0,(IF(SUM(G8)=0,"…","男人口なし")),(IF(SUM(G8)=0,"女人口なし",(SUM(G7)/SUM(G8)*100))))</f>
        <v>80.94922332425683</v>
      </c>
      <c r="H10" s="278"/>
      <c r="I10" s="277">
        <f>IF(SUM(I7)=0,(IF(SUM(I8)=0,"…","男人口なし")),(IF(SUM(I8)=0,"女人口なし",(SUM(I7)/SUM(I8)*100))))</f>
        <v>81.73891809589475</v>
      </c>
      <c r="J10" s="278"/>
      <c r="K10" s="207"/>
    </row>
    <row r="11" spans="1:11" ht="15.75" customHeight="1">
      <c r="A11" s="287" t="s">
        <v>737</v>
      </c>
      <c r="B11" s="288"/>
      <c r="C11" s="288"/>
      <c r="D11" s="205"/>
      <c r="E11" s="279">
        <v>134775</v>
      </c>
      <c r="F11" s="280"/>
      <c r="G11" s="123"/>
      <c r="H11" s="124"/>
      <c r="I11" s="123"/>
      <c r="J11" s="124"/>
      <c r="K11" s="207"/>
    </row>
    <row r="12" spans="1:11" ht="15.75" customHeight="1">
      <c r="A12" s="281" t="s">
        <v>794</v>
      </c>
      <c r="B12" s="282"/>
      <c r="C12" s="282"/>
      <c r="D12" s="201" t="s">
        <v>790</v>
      </c>
      <c r="E12" s="275">
        <v>21059</v>
      </c>
      <c r="F12" s="276"/>
      <c r="G12" s="275">
        <v>18037</v>
      </c>
      <c r="H12" s="276"/>
      <c r="I12" s="275">
        <v>16203</v>
      </c>
      <c r="J12" s="276"/>
      <c r="K12" s="207"/>
    </row>
    <row r="13" spans="1:11" ht="15.75" customHeight="1">
      <c r="A13" s="281" t="s">
        <v>516</v>
      </c>
      <c r="B13" s="282"/>
      <c r="C13" s="282"/>
      <c r="D13" s="201"/>
      <c r="E13" s="277">
        <f>IF(SUM(E12)=0,"…",(IF(SUM(E16)=0,"…",(SUM(E12)/SUM(E16)*100))))</f>
        <v>23.739417646462027</v>
      </c>
      <c r="F13" s="278"/>
      <c r="G13" s="277">
        <f>IF(SUM(G12)=0,"…",(IF(SUM(G16)=0,"…",(SUM(G12)/SUM(G16)*100))))</f>
        <v>21.05822329632354</v>
      </c>
      <c r="H13" s="278"/>
      <c r="I13" s="277">
        <f>IF(SUM(I12)=0,"…",(IF(SUM(I16)=0,"…",(SUM(I12)/SUM(I16)*100))))</f>
        <v>19.859294757871773</v>
      </c>
      <c r="J13" s="278"/>
      <c r="K13" s="207"/>
    </row>
    <row r="14" spans="1:11" ht="15.75" customHeight="1">
      <c r="A14" s="281" t="s">
        <v>795</v>
      </c>
      <c r="B14" s="282"/>
      <c r="C14" s="282"/>
      <c r="D14" s="201" t="s">
        <v>791</v>
      </c>
      <c r="E14" s="277">
        <f>IF(SUM(E12)=0,"…",(IF(SUM(E5)=0,"総人口なし",(SUM(E12)/SUM(E5)*100))))</f>
        <v>16.157717863335737</v>
      </c>
      <c r="F14" s="278"/>
      <c r="G14" s="277">
        <f>IF(SUM(G12)=0,"…",(IF(SUM(G5)=0,"総人口なし",(SUM(G12)/SUM(G5)*100))))</f>
        <v>14.06338934154614</v>
      </c>
      <c r="H14" s="278"/>
      <c r="I14" s="277">
        <f>IF(SUM(I12)=0,"…",(IF(SUM(I5)=0,"総人口なし",(SUM(I12)/SUM(I5)*100))))</f>
        <v>12.806367221769953</v>
      </c>
      <c r="J14" s="278"/>
      <c r="K14" s="207"/>
    </row>
    <row r="15" spans="1:11" ht="15.75" customHeight="1">
      <c r="A15" s="121"/>
      <c r="B15" s="122"/>
      <c r="C15" s="122"/>
      <c r="D15" s="201"/>
      <c r="E15" s="125"/>
      <c r="F15" s="124"/>
      <c r="G15" s="125"/>
      <c r="H15" s="124"/>
      <c r="I15" s="125"/>
      <c r="J15" s="124"/>
      <c r="K15" s="207"/>
    </row>
    <row r="16" spans="1:11" ht="15.75" customHeight="1">
      <c r="A16" s="281" t="s">
        <v>796</v>
      </c>
      <c r="B16" s="282"/>
      <c r="C16" s="282"/>
      <c r="D16" s="201" t="s">
        <v>790</v>
      </c>
      <c r="E16" s="275">
        <v>88709</v>
      </c>
      <c r="F16" s="276"/>
      <c r="G16" s="275">
        <v>85653</v>
      </c>
      <c r="H16" s="276"/>
      <c r="I16" s="275">
        <v>81589</v>
      </c>
      <c r="J16" s="276"/>
      <c r="K16" s="207"/>
    </row>
    <row r="17" spans="1:11" ht="15.75" customHeight="1">
      <c r="A17" s="281" t="s">
        <v>797</v>
      </c>
      <c r="B17" s="282"/>
      <c r="C17" s="282"/>
      <c r="D17" s="201" t="s">
        <v>786</v>
      </c>
      <c r="E17" s="277">
        <f>IF(SUM(E16)=0,"…",(IF(SUM(E5)=0,"総人口なし",(SUM(E16)/SUM(E5)*100))))</f>
        <v>68.06282320806544</v>
      </c>
      <c r="F17" s="278"/>
      <c r="G17" s="277">
        <f>IF(SUM(G16)=0,"…",(IF(SUM(G5)=0,"総人口なし",(SUM(G16)/SUM(G5)*100))))</f>
        <v>66.78336127246502</v>
      </c>
      <c r="H17" s="278"/>
      <c r="I17" s="277">
        <f>IF(SUM(I16)=0,"…",(IF(SUM(I5)=0,"総人口なし",(SUM(I16)/SUM(I5)*100))))</f>
        <v>64.48550856366036</v>
      </c>
      <c r="J17" s="278"/>
      <c r="K17" s="207"/>
    </row>
    <row r="18" spans="1:11" ht="15.75" customHeight="1">
      <c r="A18" s="121"/>
      <c r="B18" s="122"/>
      <c r="C18" s="122"/>
      <c r="D18" s="201"/>
      <c r="E18" s="125"/>
      <c r="F18" s="124"/>
      <c r="G18" s="125"/>
      <c r="H18" s="124"/>
      <c r="I18" s="125"/>
      <c r="J18" s="124"/>
      <c r="K18" s="207"/>
    </row>
    <row r="19" spans="1:11" ht="15.75" customHeight="1">
      <c r="A19" s="281" t="s">
        <v>798</v>
      </c>
      <c r="B19" s="282"/>
      <c r="C19" s="282"/>
      <c r="D19" s="201" t="s">
        <v>787</v>
      </c>
      <c r="E19" s="275">
        <v>64445</v>
      </c>
      <c r="F19" s="276"/>
      <c r="G19" s="275">
        <v>65014</v>
      </c>
      <c r="H19" s="276"/>
      <c r="I19" s="275">
        <v>61847</v>
      </c>
      <c r="J19" s="276"/>
      <c r="K19" s="207"/>
    </row>
    <row r="20" spans="1:11" ht="15.75" customHeight="1">
      <c r="A20" s="281" t="s">
        <v>799</v>
      </c>
      <c r="B20" s="282"/>
      <c r="C20" s="282"/>
      <c r="D20" s="201" t="s">
        <v>786</v>
      </c>
      <c r="E20" s="277">
        <f>IF(SUM(E19)=0,"…",(IF(SUM(E5)=0,"総人口なし",(SUM(E19)/SUM(E5)*100))))</f>
        <v>49.446038639188544</v>
      </c>
      <c r="F20" s="278"/>
      <c r="G20" s="277">
        <f>IF(SUM(G19)=0,"…",(IF(SUM(G5)=0,"総人口なし",(SUM(G19)/SUM(G5)*100))))</f>
        <v>50.69120112276324</v>
      </c>
      <c r="H20" s="278"/>
      <c r="I20" s="277">
        <f>IF(SUM(I19)=0,"…",(IF(SUM(I5)=0,"総人口なし",(SUM(I19)/SUM(I5)*100))))</f>
        <v>48.88202145064533</v>
      </c>
      <c r="J20" s="278"/>
      <c r="K20" s="207"/>
    </row>
    <row r="21" spans="1:11" ht="15.75" customHeight="1">
      <c r="A21" s="121"/>
      <c r="B21" s="122"/>
      <c r="C21" s="122"/>
      <c r="D21" s="201"/>
      <c r="E21" s="125"/>
      <c r="F21" s="124"/>
      <c r="G21" s="125"/>
      <c r="H21" s="124"/>
      <c r="I21" s="125"/>
      <c r="J21" s="124"/>
      <c r="K21" s="207"/>
    </row>
    <row r="22" spans="1:11" ht="15.75" customHeight="1">
      <c r="A22" s="281" t="s">
        <v>800</v>
      </c>
      <c r="B22" s="282"/>
      <c r="C22" s="282"/>
      <c r="D22" s="201" t="s">
        <v>787</v>
      </c>
      <c r="E22" s="275">
        <v>20441</v>
      </c>
      <c r="F22" s="276"/>
      <c r="G22" s="275">
        <v>24547</v>
      </c>
      <c r="H22" s="276"/>
      <c r="I22" s="275">
        <v>28566</v>
      </c>
      <c r="J22" s="276"/>
      <c r="K22" s="207"/>
    </row>
    <row r="23" spans="1:11" ht="15.75" customHeight="1">
      <c r="A23" s="281" t="s">
        <v>517</v>
      </c>
      <c r="B23" s="282"/>
      <c r="C23" s="282"/>
      <c r="D23" s="201"/>
      <c r="E23" s="277">
        <f>IF(SUM(E22)=0,"…",(IF(SUM(E16)=0,"…",(SUM(E22)/SUM(E16)*100))))</f>
        <v>23.04275778105942</v>
      </c>
      <c r="F23" s="278"/>
      <c r="G23" s="277">
        <f>IF(SUM(G22)=0,"…",(IF(SUM(G16)=0,"…",(SUM(G22)/SUM(G16)*100))))</f>
        <v>28.65865760685557</v>
      </c>
      <c r="H23" s="278"/>
      <c r="I23" s="277">
        <f>IF(SUM(I22)=0,"…",(IF(SUM(I16)=0,"…",(SUM(I22)/SUM(I16)*100))))</f>
        <v>35.01207270587947</v>
      </c>
      <c r="J23" s="278"/>
      <c r="K23" s="207"/>
    </row>
    <row r="24" spans="1:11" ht="15.75" customHeight="1">
      <c r="A24" s="281" t="s">
        <v>801</v>
      </c>
      <c r="B24" s="282"/>
      <c r="C24" s="282"/>
      <c r="D24" s="201" t="s">
        <v>786</v>
      </c>
      <c r="E24" s="277">
        <f>IF(SUM(E22)=0,"…",(IF(SUM(E5)=0,"総人口なし",(SUM(E22)/SUM(E5)*100))))</f>
        <v>15.683551490785213</v>
      </c>
      <c r="F24" s="278"/>
      <c r="G24" s="277">
        <f>IF(SUM(G22)=0,"…",(IF(SUM(G5)=0,"総人口なし",(SUM(G22)/SUM(G5)*100))))</f>
        <v>19.13921484542513</v>
      </c>
      <c r="H24" s="278"/>
      <c r="I24" s="277">
        <f>IF(SUM(I22)=0,"…",(IF(SUM(I5)=0,"総人口なし",(SUM(I22)/SUM(I5)*100))))</f>
        <v>22.577713143064898</v>
      </c>
      <c r="J24" s="278"/>
      <c r="K24" s="207"/>
    </row>
    <row r="25" spans="1:11" ht="15.75" customHeight="1">
      <c r="A25" s="281" t="s">
        <v>518</v>
      </c>
      <c r="B25" s="282"/>
      <c r="C25" s="282"/>
      <c r="D25" s="201"/>
      <c r="E25" s="277">
        <f>IF(SUM(E22)=0,"…",(IF(SUM(E12)=0,"…",(SUM(E22)/SUM(E12)*100))))</f>
        <v>97.06538772021463</v>
      </c>
      <c r="F25" s="278"/>
      <c r="G25" s="277">
        <f>IF(SUM(G22)=0,"…",(IF(SUM(G12)=0,"…",(SUM(G22)/SUM(G12)*100))))</f>
        <v>136.09247657592726</v>
      </c>
      <c r="H25" s="278"/>
      <c r="I25" s="277">
        <f>IF(SUM(I22)=0,"…",(IF(SUM(I12)=0,"…",(SUM(I22)/SUM(I12)*100))))</f>
        <v>176.30068505832253</v>
      </c>
      <c r="J25" s="278"/>
      <c r="K25" s="207"/>
    </row>
    <row r="26" spans="1:11" ht="15.75" customHeight="1">
      <c r="A26" s="121"/>
      <c r="B26" s="122"/>
      <c r="C26" s="122"/>
      <c r="D26" s="201"/>
      <c r="E26" s="125"/>
      <c r="F26" s="124"/>
      <c r="G26" s="125"/>
      <c r="H26" s="124"/>
      <c r="I26" s="125"/>
      <c r="J26" s="124"/>
      <c r="K26" s="207"/>
    </row>
    <row r="27" spans="1:11" ht="15.75" customHeight="1">
      <c r="A27" s="281" t="s">
        <v>802</v>
      </c>
      <c r="B27" s="282"/>
      <c r="C27" s="282"/>
      <c r="D27" s="201" t="s">
        <v>787</v>
      </c>
      <c r="E27" s="275">
        <f>IF(SUM(E12,E22)=0,"…",SUM(E12,E22))</f>
        <v>41500</v>
      </c>
      <c r="F27" s="276"/>
      <c r="G27" s="275">
        <f>IF(SUM(G12,G22)=0,"…",SUM(G12,G22))</f>
        <v>42584</v>
      </c>
      <c r="H27" s="276"/>
      <c r="I27" s="275">
        <f>IF(SUM(I12,I22)=0,"…",SUM(I12,I22))</f>
        <v>44769</v>
      </c>
      <c r="J27" s="276"/>
      <c r="K27" s="207"/>
    </row>
    <row r="28" spans="1:11" ht="15.75" customHeight="1">
      <c r="A28" s="281" t="s">
        <v>519</v>
      </c>
      <c r="B28" s="282"/>
      <c r="C28" s="282"/>
      <c r="D28" s="201"/>
      <c r="E28" s="277">
        <f>IF(SUM(E27)=0,"…",(IF(SUM(E16)=0,"…",(SUM(E27)/SUM(E16)*100))))</f>
        <v>46.782175427521445</v>
      </c>
      <c r="F28" s="278"/>
      <c r="G28" s="277">
        <f>IF(SUM(G27)=0,"…",(IF(SUM(G16)=0,"…",(SUM(G27)/SUM(G16)*100))))</f>
        <v>49.7168809031791</v>
      </c>
      <c r="H28" s="278"/>
      <c r="I28" s="277">
        <f>IF(SUM(I27)=0,"…",(IF(SUM(I16)=0,"…",(SUM(I27)/SUM(I16)*100))))</f>
        <v>54.87136746375124</v>
      </c>
      <c r="J28" s="278"/>
      <c r="K28" s="207"/>
    </row>
    <row r="29" spans="1:11" ht="15.75" customHeight="1">
      <c r="A29" s="281" t="s">
        <v>803</v>
      </c>
      <c r="B29" s="282"/>
      <c r="C29" s="282"/>
      <c r="D29" s="201" t="s">
        <v>786</v>
      </c>
      <c r="E29" s="277">
        <f>IF(SUM(E27)=0,"…",(IF(SUM(E5)=0,"総人口なし",(SUM(E27)/SUM(E5)*100))))</f>
        <v>31.84126935412095</v>
      </c>
      <c r="F29" s="278"/>
      <c r="G29" s="277">
        <f>IF(SUM(G27)=0,"…",(IF(SUM(G5)=0,"総人口なし",(SUM(G27)/SUM(G5)*100))))</f>
        <v>33.20260418697127</v>
      </c>
      <c r="H29" s="278"/>
      <c r="I29" s="277">
        <f>IF(SUM(I27)=0,"…",(IF(SUM(I5)=0,"総人口なし",(SUM(I27)/SUM(I5)*100))))</f>
        <v>35.38408036483485</v>
      </c>
      <c r="J29" s="278"/>
      <c r="K29" s="207"/>
    </row>
    <row r="30" spans="1:11" ht="15.75" customHeight="1">
      <c r="A30" s="121"/>
      <c r="B30" s="122"/>
      <c r="C30" s="122"/>
      <c r="D30" s="201"/>
      <c r="E30" s="125"/>
      <c r="F30" s="124"/>
      <c r="G30" s="125"/>
      <c r="H30" s="124"/>
      <c r="I30" s="125"/>
      <c r="J30" s="124"/>
      <c r="K30" s="207"/>
    </row>
    <row r="31" spans="1:11" ht="15.75" customHeight="1">
      <c r="A31" s="281" t="s">
        <v>804</v>
      </c>
      <c r="B31" s="282"/>
      <c r="C31" s="282"/>
      <c r="D31" s="201" t="s">
        <v>792</v>
      </c>
      <c r="E31" s="277">
        <v>19.2</v>
      </c>
      <c r="F31" s="278"/>
      <c r="G31" s="277">
        <v>18.7</v>
      </c>
      <c r="H31" s="278"/>
      <c r="I31" s="277">
        <v>18.67</v>
      </c>
      <c r="J31" s="278"/>
      <c r="K31" s="207"/>
    </row>
    <row r="32" spans="1:11" ht="15.75" customHeight="1">
      <c r="A32" s="281" t="s">
        <v>805</v>
      </c>
      <c r="B32" s="282"/>
      <c r="C32" s="282"/>
      <c r="D32" s="201" t="s">
        <v>787</v>
      </c>
      <c r="E32" s="275">
        <v>119046</v>
      </c>
      <c r="F32" s="276"/>
      <c r="G32" s="275">
        <v>115520</v>
      </c>
      <c r="H32" s="276"/>
      <c r="I32" s="275">
        <v>113089</v>
      </c>
      <c r="J32" s="276"/>
      <c r="K32" s="207"/>
    </row>
    <row r="33" spans="1:11" ht="15.75" customHeight="1">
      <c r="A33" s="121"/>
      <c r="B33" s="122"/>
      <c r="C33" s="122"/>
      <c r="D33" s="201"/>
      <c r="E33" s="126"/>
      <c r="F33" s="127"/>
      <c r="G33" s="126"/>
      <c r="H33" s="127"/>
      <c r="I33" s="126"/>
      <c r="J33" s="127"/>
      <c r="K33" s="207"/>
    </row>
    <row r="34" spans="1:11" ht="15.75" customHeight="1">
      <c r="A34" s="281" t="s">
        <v>806</v>
      </c>
      <c r="B34" s="282"/>
      <c r="C34" s="282"/>
      <c r="D34" s="201" t="s">
        <v>787</v>
      </c>
      <c r="E34" s="275">
        <v>126486</v>
      </c>
      <c r="F34" s="276"/>
      <c r="G34" s="275">
        <v>123217</v>
      </c>
      <c r="H34" s="276"/>
      <c r="I34" s="275">
        <v>121789</v>
      </c>
      <c r="J34" s="276"/>
      <c r="K34" s="207"/>
    </row>
    <row r="35" spans="1:11" ht="15.75" customHeight="1">
      <c r="A35" s="281" t="s">
        <v>807</v>
      </c>
      <c r="B35" s="282"/>
      <c r="C35" s="282"/>
      <c r="D35" s="201" t="s">
        <v>787</v>
      </c>
      <c r="E35" s="275">
        <v>8750</v>
      </c>
      <c r="F35" s="276"/>
      <c r="G35" s="275">
        <v>9203</v>
      </c>
      <c r="H35" s="276"/>
      <c r="I35" s="275">
        <v>9666</v>
      </c>
      <c r="J35" s="276"/>
      <c r="K35" s="207"/>
    </row>
    <row r="36" spans="1:11" ht="15.75" customHeight="1">
      <c r="A36" s="281" t="s">
        <v>808</v>
      </c>
      <c r="B36" s="282"/>
      <c r="C36" s="282"/>
      <c r="D36" s="201" t="s">
        <v>787</v>
      </c>
      <c r="E36" s="275">
        <v>12473</v>
      </c>
      <c r="F36" s="276"/>
      <c r="G36" s="275">
        <v>14223</v>
      </c>
      <c r="H36" s="276"/>
      <c r="I36" s="275">
        <v>14235</v>
      </c>
      <c r="J36" s="276"/>
      <c r="K36" s="207"/>
    </row>
    <row r="37" spans="1:11" ht="15.75" customHeight="1">
      <c r="A37" s="128"/>
      <c r="B37" s="129"/>
      <c r="C37" s="129"/>
      <c r="D37" s="129"/>
      <c r="E37" s="129"/>
      <c r="F37" s="130"/>
      <c r="G37" s="130"/>
      <c r="H37" s="130"/>
      <c r="I37" s="130"/>
      <c r="J37" s="200" t="s">
        <v>733</v>
      </c>
      <c r="K37" s="199"/>
    </row>
    <row r="38" spans="1:11" ht="15.75" customHeight="1">
      <c r="A38" s="103"/>
      <c r="B38" s="103"/>
      <c r="C38" s="103"/>
      <c r="D38" s="103"/>
      <c r="E38" s="103"/>
      <c r="J38" s="160" t="s">
        <v>520</v>
      </c>
      <c r="K38" s="209"/>
    </row>
    <row r="39" ht="15.75" customHeight="1">
      <c r="K39" s="207"/>
    </row>
    <row r="40" ht="15.75" customHeight="1">
      <c r="K40" s="207"/>
    </row>
    <row r="41" s="118" customFormat="1" ht="15.75" customHeight="1">
      <c r="K41" s="210"/>
    </row>
    <row r="42" ht="15.75" customHeight="1">
      <c r="K42" s="199"/>
    </row>
    <row r="43" ht="15.75" customHeight="1">
      <c r="K43" s="207"/>
    </row>
    <row r="44" s="109" customFormat="1" ht="15.75" customHeight="1">
      <c r="K44" s="211"/>
    </row>
    <row r="45" s="113" customFormat="1" ht="15.75" customHeight="1">
      <c r="K45" s="212"/>
    </row>
    <row r="46" s="109" customFormat="1" ht="15.75" customHeight="1">
      <c r="K46" s="211"/>
    </row>
    <row r="47" ht="15.75" customHeight="1">
      <c r="K47" s="207"/>
    </row>
    <row r="48" ht="15.75" customHeight="1">
      <c r="K48" s="207"/>
    </row>
    <row r="49" ht="15.75" customHeight="1">
      <c r="K49" s="207"/>
    </row>
    <row r="50" ht="15.75" customHeight="1">
      <c r="K50" s="207"/>
    </row>
    <row r="51" ht="15.75" customHeight="1">
      <c r="K51" s="207"/>
    </row>
    <row r="52" ht="15.75" customHeight="1">
      <c r="K52" s="207"/>
    </row>
    <row r="53" ht="15.75" customHeight="1">
      <c r="K53" s="207"/>
    </row>
    <row r="54" ht="15.75" customHeight="1">
      <c r="K54" s="207"/>
    </row>
    <row r="55" ht="15.75" customHeight="1">
      <c r="K55" s="207"/>
    </row>
    <row r="56" ht="15.75" customHeight="1">
      <c r="K56" s="207"/>
    </row>
    <row r="57" ht="15.75" customHeight="1">
      <c r="K57" s="207"/>
    </row>
    <row r="58" ht="15.75" customHeight="1">
      <c r="K58" s="213"/>
    </row>
    <row r="59" ht="15.75" customHeight="1">
      <c r="K59" s="209"/>
    </row>
    <row r="60" ht="15.75" customHeight="1">
      <c r="K60" s="207"/>
    </row>
    <row r="61" ht="15.75" customHeight="1">
      <c r="K61" s="207"/>
    </row>
    <row r="62" ht="15.75" customHeight="1">
      <c r="K62" s="207"/>
    </row>
    <row r="63" ht="15.75" customHeight="1">
      <c r="K63" s="207"/>
    </row>
  </sheetData>
  <sheetProtection sheet="1" objects="1" scenarios="1"/>
  <mergeCells count="112">
    <mergeCell ref="A1:J1"/>
    <mergeCell ref="A11:C11"/>
    <mergeCell ref="I2:J2"/>
    <mergeCell ref="A35:C35"/>
    <mergeCell ref="A19:C19"/>
    <mergeCell ref="A20:C20"/>
    <mergeCell ref="A22:C22"/>
    <mergeCell ref="A23:C23"/>
    <mergeCell ref="A13:C13"/>
    <mergeCell ref="A14:C14"/>
    <mergeCell ref="A36:C36"/>
    <mergeCell ref="A24:C24"/>
    <mergeCell ref="A25:C25"/>
    <mergeCell ref="A27:C27"/>
    <mergeCell ref="A28:C28"/>
    <mergeCell ref="A32:C32"/>
    <mergeCell ref="A34:C34"/>
    <mergeCell ref="A16:C16"/>
    <mergeCell ref="A17:C17"/>
    <mergeCell ref="A29:C29"/>
    <mergeCell ref="A31:C31"/>
    <mergeCell ref="I36:J36"/>
    <mergeCell ref="I35:J35"/>
    <mergeCell ref="G36:H36"/>
    <mergeCell ref="G35:H35"/>
    <mergeCell ref="A4:C4"/>
    <mergeCell ref="A5:C5"/>
    <mergeCell ref="A6:C6"/>
    <mergeCell ref="A3:D3"/>
    <mergeCell ref="A7:C7"/>
    <mergeCell ref="A8:C8"/>
    <mergeCell ref="A9:C9"/>
    <mergeCell ref="A10:C10"/>
    <mergeCell ref="A12:C12"/>
    <mergeCell ref="I31:J31"/>
    <mergeCell ref="I32:J32"/>
    <mergeCell ref="I34:J34"/>
    <mergeCell ref="I25:J25"/>
    <mergeCell ref="I27:J27"/>
    <mergeCell ref="I28:J28"/>
    <mergeCell ref="I29:J29"/>
    <mergeCell ref="I20:J20"/>
    <mergeCell ref="I22:J22"/>
    <mergeCell ref="I24:J24"/>
    <mergeCell ref="I14:J14"/>
    <mergeCell ref="I16:J16"/>
    <mergeCell ref="I17:J17"/>
    <mergeCell ref="I19:J19"/>
    <mergeCell ref="I5:J5"/>
    <mergeCell ref="I6:J6"/>
    <mergeCell ref="I7:J7"/>
    <mergeCell ref="I23:J23"/>
    <mergeCell ref="I8:J8"/>
    <mergeCell ref="I9:J9"/>
    <mergeCell ref="I10:J10"/>
    <mergeCell ref="I12:J12"/>
    <mergeCell ref="I13:J13"/>
    <mergeCell ref="G31:H31"/>
    <mergeCell ref="G32:H32"/>
    <mergeCell ref="G34:H34"/>
    <mergeCell ref="G25:H25"/>
    <mergeCell ref="G27:H27"/>
    <mergeCell ref="G28:H28"/>
    <mergeCell ref="G29:H29"/>
    <mergeCell ref="G20:H20"/>
    <mergeCell ref="G22:H22"/>
    <mergeCell ref="G23:H23"/>
    <mergeCell ref="G24:H24"/>
    <mergeCell ref="G14:H14"/>
    <mergeCell ref="G16:H16"/>
    <mergeCell ref="G17:H17"/>
    <mergeCell ref="G19:H19"/>
    <mergeCell ref="E36:F36"/>
    <mergeCell ref="G4:H4"/>
    <mergeCell ref="G5:H5"/>
    <mergeCell ref="G6:H6"/>
    <mergeCell ref="G7:H7"/>
    <mergeCell ref="G8:H8"/>
    <mergeCell ref="G9:H9"/>
    <mergeCell ref="G10:H10"/>
    <mergeCell ref="G12:H12"/>
    <mergeCell ref="G13:H13"/>
    <mergeCell ref="E31:F31"/>
    <mergeCell ref="E32:F32"/>
    <mergeCell ref="E34:F34"/>
    <mergeCell ref="E35:F35"/>
    <mergeCell ref="E25:F25"/>
    <mergeCell ref="E27:F27"/>
    <mergeCell ref="E28:F28"/>
    <mergeCell ref="E29:F29"/>
    <mergeCell ref="E20:F20"/>
    <mergeCell ref="E22:F22"/>
    <mergeCell ref="E23:F23"/>
    <mergeCell ref="E24:F24"/>
    <mergeCell ref="E14:F14"/>
    <mergeCell ref="E16:F16"/>
    <mergeCell ref="E17:F17"/>
    <mergeCell ref="E19:F19"/>
    <mergeCell ref="E9:F9"/>
    <mergeCell ref="E10:F10"/>
    <mergeCell ref="E12:F12"/>
    <mergeCell ref="E13:F13"/>
    <mergeCell ref="E11:F11"/>
    <mergeCell ref="E5:F5"/>
    <mergeCell ref="E6:F6"/>
    <mergeCell ref="E7:F7"/>
    <mergeCell ref="E8:F8"/>
    <mergeCell ref="E3:F3"/>
    <mergeCell ref="G3:H3"/>
    <mergeCell ref="I3:J3"/>
    <mergeCell ref="E4:F4"/>
    <mergeCell ref="I4:J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7"/>
  <sheetViews>
    <sheetView showGridLines="0" zoomScale="75" zoomScaleNormal="75" zoomScaleSheetLayoutView="75" workbookViewId="0" topLeftCell="A1">
      <selection activeCell="A1" sqref="A1"/>
    </sheetView>
  </sheetViews>
  <sheetFormatPr defaultColWidth="9.00390625" defaultRowHeight="15.75" customHeight="1"/>
  <cols>
    <col min="1" max="16384" width="10.625" style="104" customWidth="1"/>
  </cols>
  <sheetData>
    <row r="1" spans="1:9" ht="15.75" customHeight="1">
      <c r="A1" s="103"/>
      <c r="B1" s="103"/>
      <c r="C1" s="103"/>
      <c r="D1" s="103"/>
      <c r="E1" s="103"/>
      <c r="F1" s="103"/>
      <c r="G1" s="103"/>
      <c r="H1" s="103"/>
      <c r="I1" s="103"/>
    </row>
    <row r="2" spans="1:10" ht="15.75" customHeight="1">
      <c r="A2" s="286" t="s">
        <v>521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5.75" customHeight="1" thickBot="1">
      <c r="A3" s="291" t="s">
        <v>732</v>
      </c>
      <c r="B3" s="292"/>
      <c r="C3" s="79"/>
      <c r="D3" s="79"/>
      <c r="E3" s="79"/>
      <c r="F3" s="57"/>
      <c r="G3" s="57"/>
      <c r="H3" s="57"/>
      <c r="I3" s="53" t="s">
        <v>511</v>
      </c>
      <c r="J3" s="207"/>
    </row>
    <row r="4" spans="1:10" s="109" customFormat="1" ht="15.75" customHeight="1">
      <c r="A4" s="105" t="s">
        <v>508</v>
      </c>
      <c r="B4" s="293" t="s">
        <v>62</v>
      </c>
      <c r="C4" s="293" t="s">
        <v>3</v>
      </c>
      <c r="D4" s="300" t="s">
        <v>840</v>
      </c>
      <c r="E4" s="301"/>
      <c r="F4" s="301"/>
      <c r="G4" s="301"/>
      <c r="H4" s="301"/>
      <c r="I4" s="301"/>
      <c r="J4" s="219"/>
    </row>
    <row r="5" spans="1:10" s="113" customFormat="1" ht="15.75" customHeight="1">
      <c r="A5" s="106"/>
      <c r="B5" s="294"/>
      <c r="C5" s="302"/>
      <c r="D5" s="296" t="s">
        <v>61</v>
      </c>
      <c r="E5" s="298" t="s">
        <v>5</v>
      </c>
      <c r="F5" s="298" t="s">
        <v>6</v>
      </c>
      <c r="G5" s="107" t="s">
        <v>63</v>
      </c>
      <c r="H5" s="107" t="s">
        <v>64</v>
      </c>
      <c r="I5" s="108" t="s">
        <v>127</v>
      </c>
      <c r="J5" s="212"/>
    </row>
    <row r="6" spans="1:9" ht="13.5" customHeight="1">
      <c r="A6" s="110" t="s">
        <v>65</v>
      </c>
      <c r="B6" s="295"/>
      <c r="C6" s="303"/>
      <c r="D6" s="297"/>
      <c r="E6" s="299"/>
      <c r="F6" s="299"/>
      <c r="G6" s="111" t="s">
        <v>128</v>
      </c>
      <c r="H6" s="111" t="s">
        <v>819</v>
      </c>
      <c r="I6" s="112" t="s">
        <v>809</v>
      </c>
    </row>
    <row r="7" spans="1:9" ht="13.5" customHeight="1">
      <c r="A7" s="171" t="s">
        <v>66</v>
      </c>
      <c r="B7" s="131">
        <f>SUM(B9:B18,'17'!B20:B82)</f>
        <v>6337.969999999998</v>
      </c>
      <c r="C7" s="132">
        <f>SUM(C9:C18,'17'!C20:C82)</f>
        <v>453814</v>
      </c>
      <c r="D7" s="202">
        <f>IF((SUM(D9:D18,'17'!D20:D82))=(SUM(E7:F7)),(SUM('17'!D9:D18,'17'!D20:D82)),"異常発生")</f>
        <v>1221140</v>
      </c>
      <c r="E7" s="132">
        <f>SUM(E9:E18,'17'!E20:E82)</f>
        <v>575985</v>
      </c>
      <c r="F7" s="132">
        <f>SUM(F9:F18,'17'!F20:F82)</f>
        <v>645155</v>
      </c>
      <c r="G7" s="162">
        <f>IF(SUM(B7)=0,(IF(SUM(D7)=0,0,"面積なし")),(IF(SUM(D7)=0,"人口なし",(SUM(D7)/SUM(B7)))))</f>
        <v>192.67052384280777</v>
      </c>
      <c r="H7" s="133">
        <v>-10166</v>
      </c>
      <c r="I7" s="134">
        <v>-0.8</v>
      </c>
    </row>
    <row r="8" spans="1:9" ht="12.75" customHeight="1">
      <c r="A8" s="139"/>
      <c r="B8" s="135"/>
      <c r="C8" s="89"/>
      <c r="D8" s="89"/>
      <c r="E8" s="89"/>
      <c r="F8" s="89"/>
      <c r="G8" s="98"/>
      <c r="H8" s="57"/>
      <c r="I8" s="100"/>
    </row>
    <row r="9" spans="1:9" ht="13.5" customHeight="1">
      <c r="A9" s="139" t="s">
        <v>67</v>
      </c>
      <c r="B9" s="136">
        <v>360.84</v>
      </c>
      <c r="C9" s="137">
        <v>168098</v>
      </c>
      <c r="D9" s="137">
        <f>SUM(E9:F9)</f>
        <v>436470</v>
      </c>
      <c r="E9" s="137">
        <v>210986</v>
      </c>
      <c r="F9" s="137">
        <v>225484</v>
      </c>
      <c r="G9" s="138">
        <f>IF(SUM(B9)=0,(IF(SUM(D9)=0,"","面積なし")),(IF(SUM(D9)=0,"人口なし",(SUM(D9)/SUM(B9)))))</f>
        <v>1209.5942800133023</v>
      </c>
      <c r="H9" s="115">
        <v>9491</v>
      </c>
      <c r="I9" s="116">
        <v>2.2</v>
      </c>
    </row>
    <row r="10" spans="1:9" ht="13.5" customHeight="1">
      <c r="A10" s="139" t="s">
        <v>68</v>
      </c>
      <c r="B10" s="136">
        <v>125.13</v>
      </c>
      <c r="C10" s="137">
        <v>52877</v>
      </c>
      <c r="D10" s="137">
        <f>SUM(E10:F10)</f>
        <v>126523</v>
      </c>
      <c r="E10" s="137">
        <v>56905</v>
      </c>
      <c r="F10" s="137">
        <v>69618</v>
      </c>
      <c r="G10" s="138">
        <f>IF(SUM(B10)=0,(IF(SUM(D10)=0,"","面積なし")),(IF(SUM(D10)=0,"人口なし",(SUM(D10)/SUM(B10)))))</f>
        <v>1011.132422280828</v>
      </c>
      <c r="H10" s="115">
        <v>-1732</v>
      </c>
      <c r="I10" s="116">
        <v>-1.4</v>
      </c>
    </row>
    <row r="11" spans="1:9" ht="13.5" customHeight="1">
      <c r="A11" s="139" t="s">
        <v>69</v>
      </c>
      <c r="B11" s="136">
        <v>55.58</v>
      </c>
      <c r="C11" s="137">
        <v>25821</v>
      </c>
      <c r="D11" s="137">
        <f>SUM(E11:F11)</f>
        <v>67083</v>
      </c>
      <c r="E11" s="137">
        <v>31344</v>
      </c>
      <c r="F11" s="137">
        <v>35739</v>
      </c>
      <c r="G11" s="138">
        <f>IF(SUM(B11)=0,(IF(SUM(D11)=0,"","面積なし")),(IF(SUM(D11)=0,"人口なし",(SUM(D11)/SUM(B11)))))</f>
        <v>1206.9629363080246</v>
      </c>
      <c r="H11" s="115">
        <v>-32</v>
      </c>
      <c r="I11" s="116">
        <v>-0.001</v>
      </c>
    </row>
    <row r="12" spans="1:9" ht="12.75" customHeight="1">
      <c r="A12" s="139" t="s">
        <v>70</v>
      </c>
      <c r="B12" s="136">
        <v>269.21</v>
      </c>
      <c r="C12" s="137">
        <v>20836</v>
      </c>
      <c r="D12" s="137">
        <f>SUM(E12:F12)</f>
        <v>62507</v>
      </c>
      <c r="E12" s="137">
        <v>29291</v>
      </c>
      <c r="F12" s="137">
        <v>33216</v>
      </c>
      <c r="G12" s="138">
        <f>IF(SUM(B12)=0,(IF(SUM(D12)=0,"","面積なし")),(IF(SUM(D12)=0,"人口なし",(SUM(D12)/SUM(B12)))))</f>
        <v>232.18676869358495</v>
      </c>
      <c r="H12" s="115">
        <v>-1342</v>
      </c>
      <c r="I12" s="116">
        <v>-2.1</v>
      </c>
    </row>
    <row r="13" spans="1:9" ht="13.5" customHeight="1">
      <c r="A13" s="139" t="s">
        <v>71</v>
      </c>
      <c r="B13" s="136">
        <v>197.37</v>
      </c>
      <c r="C13" s="137">
        <v>18953</v>
      </c>
      <c r="D13" s="137">
        <f>SUM(E13:F13)</f>
        <v>50120</v>
      </c>
      <c r="E13" s="137">
        <v>23135</v>
      </c>
      <c r="F13" s="137">
        <v>26985</v>
      </c>
      <c r="G13" s="138">
        <f>IF(SUM(B13)=0,(IF(SUM(D13)=0,"","面積なし")),(IF(SUM(D13)=0,"人口なし",(SUM(D13)/SUM(B13)))))</f>
        <v>253.93930181891878</v>
      </c>
      <c r="H13" s="115">
        <v>-1256</v>
      </c>
      <c r="I13" s="116">
        <v>-2.4</v>
      </c>
    </row>
    <row r="14" spans="1:9" ht="13.5" customHeight="1">
      <c r="A14" s="139"/>
      <c r="B14" s="136"/>
      <c r="C14" s="137"/>
      <c r="D14" s="137"/>
      <c r="E14" s="137"/>
      <c r="F14" s="137"/>
      <c r="G14" s="138"/>
      <c r="H14" s="115"/>
      <c r="I14" s="116"/>
    </row>
    <row r="15" spans="1:9" ht="13.5" customHeight="1">
      <c r="A15" s="139" t="s">
        <v>72</v>
      </c>
      <c r="B15" s="136">
        <v>151.83</v>
      </c>
      <c r="C15" s="137">
        <v>12528</v>
      </c>
      <c r="D15" s="137">
        <f>SUM(E15:F15)</f>
        <v>35786</v>
      </c>
      <c r="E15" s="137">
        <v>16735</v>
      </c>
      <c r="F15" s="137">
        <v>19051</v>
      </c>
      <c r="G15" s="138">
        <f>IF(SUM(B15)=0,(IF(SUM(D15)=0,"","面積なし")),(IF(SUM(D15)=0,"人口なし",(SUM(D15)/SUM(B15)))))</f>
        <v>235.69781993018506</v>
      </c>
      <c r="H15" s="115">
        <v>-828</v>
      </c>
      <c r="I15" s="116">
        <v>-2.3</v>
      </c>
    </row>
    <row r="16" spans="1:9" ht="13.5" customHeight="1">
      <c r="A16" s="139" t="s">
        <v>73</v>
      </c>
      <c r="B16" s="136">
        <v>79.38</v>
      </c>
      <c r="C16" s="137">
        <v>8566</v>
      </c>
      <c r="D16" s="137">
        <f>SUM(E16:F16)</f>
        <v>23164</v>
      </c>
      <c r="E16" s="137">
        <v>10948</v>
      </c>
      <c r="F16" s="137">
        <v>12216</v>
      </c>
      <c r="G16" s="138">
        <f>IF(SUM(B16)=0,(IF(SUM(D16)=0,"","面積なし")),(IF(SUM(D16)=0,"人口なし",(SUM(D16)/SUM(B16)))))</f>
        <v>291.81153943058706</v>
      </c>
      <c r="H16" s="115">
        <v>-1684</v>
      </c>
      <c r="I16" s="116">
        <v>-6.8</v>
      </c>
    </row>
    <row r="17" spans="1:9" ht="13.5" customHeight="1">
      <c r="A17" s="139" t="s">
        <v>74</v>
      </c>
      <c r="B17" s="136">
        <v>200.83</v>
      </c>
      <c r="C17" s="137">
        <v>6669</v>
      </c>
      <c r="D17" s="137">
        <f>SUM(E17:F17)</f>
        <v>17489</v>
      </c>
      <c r="E17" s="137">
        <v>8183</v>
      </c>
      <c r="F17" s="137">
        <v>9306</v>
      </c>
      <c r="G17" s="138">
        <f>IF(SUM(B17)=0,(IF(SUM(D17)=0,"","面積なし")),(IF(SUM(D17)=0,"人口なし",(SUM(D17)/SUM(B17)))))</f>
        <v>87.08360304735348</v>
      </c>
      <c r="H17" s="115">
        <v>-1257</v>
      </c>
      <c r="I17" s="116">
        <v>-6.7</v>
      </c>
    </row>
    <row r="18" spans="1:9" ht="16.5" customHeight="1">
      <c r="A18" s="139" t="s">
        <v>75</v>
      </c>
      <c r="B18" s="136">
        <v>124.57</v>
      </c>
      <c r="C18" s="137">
        <v>6681</v>
      </c>
      <c r="D18" s="137">
        <f>SUM(E18:F18)</f>
        <v>18506</v>
      </c>
      <c r="E18" s="137">
        <v>8583</v>
      </c>
      <c r="F18" s="126">
        <v>9923</v>
      </c>
      <c r="G18" s="217">
        <f>IF(SUM(B18)=0,(IF(SUM(D18)=0,"","面積なし")),(IF(SUM(D18)=0,"人口なし",(SUM(D18)/SUM(B18)))))</f>
        <v>148.55904310829254</v>
      </c>
      <c r="H18" s="215">
        <v>-625</v>
      </c>
      <c r="I18" s="216">
        <v>-3.3</v>
      </c>
    </row>
    <row r="19" spans="1:10" s="207" customFormat="1" ht="13.5" customHeight="1">
      <c r="A19" s="221"/>
      <c r="B19" s="72"/>
      <c r="C19" s="72"/>
      <c r="D19" s="72"/>
      <c r="E19" s="72"/>
      <c r="F19" s="72"/>
      <c r="G19" s="220"/>
      <c r="H19" s="220"/>
      <c r="I19" s="220"/>
      <c r="J19" s="212"/>
    </row>
    <row r="20" spans="1:9" ht="13.5" customHeight="1">
      <c r="A20" s="218" t="s">
        <v>76</v>
      </c>
      <c r="B20" s="114">
        <v>90.22</v>
      </c>
      <c r="C20" s="215">
        <v>8112</v>
      </c>
      <c r="D20" s="215">
        <f>SUM(E20:F20)</f>
        <v>22746</v>
      </c>
      <c r="E20" s="215">
        <v>10975</v>
      </c>
      <c r="F20" s="215">
        <v>11771</v>
      </c>
      <c r="G20" s="138">
        <f aca="true" t="shared" si="0" ref="G20:G82">IF(SUM(B20)=0,(IF(SUM(D20)=0,"","面積なし")),(IF(SUM(D20)=0,"人口なし",(SUM(D20)/SUM(B20)))))</f>
        <v>252.11704721791176</v>
      </c>
      <c r="H20" s="215">
        <v>634</v>
      </c>
      <c r="I20" s="216">
        <v>2.9</v>
      </c>
    </row>
    <row r="21" spans="1:9" ht="12.75" customHeight="1">
      <c r="A21" s="139" t="s">
        <v>77</v>
      </c>
      <c r="B21" s="114">
        <v>178.3</v>
      </c>
      <c r="C21" s="115">
        <v>17794</v>
      </c>
      <c r="D21" s="115">
        <f>SUM(E21:F21)</f>
        <v>49312</v>
      </c>
      <c r="E21" s="115">
        <v>22849</v>
      </c>
      <c r="F21" s="115">
        <v>26463</v>
      </c>
      <c r="G21" s="138">
        <f t="shared" si="0"/>
        <v>276.56758272574314</v>
      </c>
      <c r="H21" s="115">
        <v>-720</v>
      </c>
      <c r="I21" s="116">
        <v>-1.4</v>
      </c>
    </row>
    <row r="22" spans="1:9" ht="13.5" customHeight="1">
      <c r="A22" s="139"/>
      <c r="B22" s="114"/>
      <c r="C22" s="115"/>
      <c r="D22" s="115"/>
      <c r="E22" s="115"/>
      <c r="F22" s="115"/>
      <c r="G22" s="138"/>
      <c r="H22" s="115"/>
      <c r="I22" s="116"/>
    </row>
    <row r="23" spans="1:9" ht="12.75" customHeight="1">
      <c r="A23" s="139" t="s">
        <v>78</v>
      </c>
      <c r="B23" s="114">
        <v>46.07</v>
      </c>
      <c r="C23" s="115">
        <v>697</v>
      </c>
      <c r="D23" s="115">
        <f aca="true" t="shared" si="1" ref="D23:D82">SUM(E23:F23)</f>
        <v>1906</v>
      </c>
      <c r="E23" s="115">
        <v>870</v>
      </c>
      <c r="F23" s="115">
        <v>1036</v>
      </c>
      <c r="G23" s="138">
        <f t="shared" si="0"/>
        <v>41.37182548296071</v>
      </c>
      <c r="H23" s="115">
        <v>-134</v>
      </c>
      <c r="I23" s="116">
        <v>-6.6</v>
      </c>
    </row>
    <row r="24" spans="1:9" ht="13.5" customHeight="1">
      <c r="A24" s="139" t="s">
        <v>79</v>
      </c>
      <c r="B24" s="114">
        <v>44.38</v>
      </c>
      <c r="C24" s="115">
        <v>1468</v>
      </c>
      <c r="D24" s="115">
        <f t="shared" si="1"/>
        <v>3948</v>
      </c>
      <c r="E24" s="115">
        <v>1813</v>
      </c>
      <c r="F24" s="115">
        <v>2135</v>
      </c>
      <c r="G24" s="138">
        <f t="shared" si="0"/>
        <v>88.9589905362776</v>
      </c>
      <c r="H24" s="115">
        <v>-239</v>
      </c>
      <c r="I24" s="116">
        <v>-5.7</v>
      </c>
    </row>
    <row r="25" spans="1:9" ht="13.5" customHeight="1">
      <c r="A25" s="139" t="s">
        <v>80</v>
      </c>
      <c r="B25" s="114">
        <v>37.65</v>
      </c>
      <c r="C25" s="115">
        <v>1436</v>
      </c>
      <c r="D25" s="115">
        <f t="shared" si="1"/>
        <v>3752</v>
      </c>
      <c r="E25" s="115">
        <v>1765</v>
      </c>
      <c r="F25" s="115">
        <v>1987</v>
      </c>
      <c r="G25" s="138">
        <f t="shared" si="0"/>
        <v>99.6547144754316</v>
      </c>
      <c r="H25" s="115">
        <v>-267</v>
      </c>
      <c r="I25" s="116">
        <v>-6.6</v>
      </c>
    </row>
    <row r="26" spans="1:9" ht="13.5" customHeight="1">
      <c r="A26" s="139"/>
      <c r="B26" s="114"/>
      <c r="C26" s="115"/>
      <c r="D26" s="115"/>
      <c r="E26" s="115"/>
      <c r="F26" s="115"/>
      <c r="G26" s="138"/>
      <c r="H26" s="115"/>
      <c r="I26" s="116"/>
    </row>
    <row r="27" spans="1:9" ht="13.5" customHeight="1">
      <c r="A27" s="139" t="s">
        <v>81</v>
      </c>
      <c r="B27" s="114">
        <v>72.91</v>
      </c>
      <c r="C27" s="115">
        <v>2129</v>
      </c>
      <c r="D27" s="115">
        <f t="shared" si="1"/>
        <v>5667</v>
      </c>
      <c r="E27" s="115">
        <v>2597</v>
      </c>
      <c r="F27" s="115">
        <v>3070</v>
      </c>
      <c r="G27" s="138">
        <f t="shared" si="0"/>
        <v>77.72596351666438</v>
      </c>
      <c r="H27" s="115">
        <v>-471</v>
      </c>
      <c r="I27" s="116">
        <v>-7.7</v>
      </c>
    </row>
    <row r="28" spans="1:9" ht="13.5" customHeight="1">
      <c r="A28" s="139" t="s">
        <v>82</v>
      </c>
      <c r="B28" s="114">
        <v>6.79</v>
      </c>
      <c r="C28" s="115">
        <v>981</v>
      </c>
      <c r="D28" s="115">
        <f t="shared" si="1"/>
        <v>2761</v>
      </c>
      <c r="E28" s="115">
        <v>1293</v>
      </c>
      <c r="F28" s="115">
        <v>1468</v>
      </c>
      <c r="G28" s="138">
        <f t="shared" si="0"/>
        <v>406.6273932253314</v>
      </c>
      <c r="H28" s="115">
        <v>-235</v>
      </c>
      <c r="I28" s="116">
        <v>-7.8</v>
      </c>
    </row>
    <row r="29" spans="1:9" ht="13.5" customHeight="1">
      <c r="A29" s="139" t="s">
        <v>83</v>
      </c>
      <c r="B29" s="114">
        <v>112.28</v>
      </c>
      <c r="C29" s="115">
        <v>5186</v>
      </c>
      <c r="D29" s="115">
        <f t="shared" si="1"/>
        <v>13785</v>
      </c>
      <c r="E29" s="115">
        <v>6402</v>
      </c>
      <c r="F29" s="115">
        <v>7383</v>
      </c>
      <c r="G29" s="138">
        <f t="shared" si="0"/>
        <v>122.7734235838974</v>
      </c>
      <c r="H29" s="115">
        <v>-828</v>
      </c>
      <c r="I29" s="116">
        <v>-5.7</v>
      </c>
    </row>
    <row r="30" spans="1:9" ht="13.5" customHeight="1">
      <c r="A30" s="139" t="s">
        <v>84</v>
      </c>
      <c r="B30" s="114">
        <v>41.84</v>
      </c>
      <c r="C30" s="115">
        <v>2227</v>
      </c>
      <c r="D30" s="115">
        <f t="shared" si="1"/>
        <v>5963</v>
      </c>
      <c r="E30" s="115">
        <v>2872</v>
      </c>
      <c r="F30" s="115">
        <v>3091</v>
      </c>
      <c r="G30" s="138">
        <f t="shared" si="0"/>
        <v>142.519120458891</v>
      </c>
      <c r="H30" s="115">
        <v>171</v>
      </c>
      <c r="I30" s="116">
        <v>3</v>
      </c>
    </row>
    <row r="31" spans="1:9" ht="13.5" customHeight="1">
      <c r="A31" s="139" t="s">
        <v>85</v>
      </c>
      <c r="B31" s="114">
        <v>90.75</v>
      </c>
      <c r="C31" s="115">
        <v>3605</v>
      </c>
      <c r="D31" s="115">
        <f t="shared" si="1"/>
        <v>10010</v>
      </c>
      <c r="E31" s="115">
        <v>4705</v>
      </c>
      <c r="F31" s="115">
        <v>5305</v>
      </c>
      <c r="G31" s="138">
        <f t="shared" si="0"/>
        <v>110.3030303030303</v>
      </c>
      <c r="H31" s="115">
        <v>300</v>
      </c>
      <c r="I31" s="116">
        <v>3.1</v>
      </c>
    </row>
    <row r="32" spans="1:9" ht="12.75" customHeight="1">
      <c r="A32" s="139"/>
      <c r="B32" s="114"/>
      <c r="C32" s="115"/>
      <c r="D32" s="115"/>
      <c r="E32" s="115"/>
      <c r="F32" s="115"/>
      <c r="G32" s="138"/>
      <c r="H32" s="115"/>
      <c r="I32" s="116"/>
    </row>
    <row r="33" spans="1:9" ht="13.5" customHeight="1">
      <c r="A33" s="139" t="s">
        <v>86</v>
      </c>
      <c r="B33" s="114">
        <v>73.23</v>
      </c>
      <c r="C33" s="115">
        <v>8996</v>
      </c>
      <c r="D33" s="115">
        <f t="shared" si="1"/>
        <v>26142</v>
      </c>
      <c r="E33" s="115">
        <v>12488</v>
      </c>
      <c r="F33" s="115">
        <v>13654</v>
      </c>
      <c r="G33" s="138">
        <f t="shared" si="0"/>
        <v>356.984842277755</v>
      </c>
      <c r="H33" s="115">
        <v>1709</v>
      </c>
      <c r="I33" s="116">
        <v>7</v>
      </c>
    </row>
    <row r="34" spans="1:9" ht="13.5" customHeight="1">
      <c r="A34" s="139" t="s">
        <v>87</v>
      </c>
      <c r="B34" s="114">
        <v>143.71</v>
      </c>
      <c r="C34" s="115">
        <v>2868</v>
      </c>
      <c r="D34" s="115">
        <f t="shared" si="1"/>
        <v>8711</v>
      </c>
      <c r="E34" s="115">
        <v>4058</v>
      </c>
      <c r="F34" s="115">
        <v>4653</v>
      </c>
      <c r="G34" s="138">
        <f t="shared" si="0"/>
        <v>60.6151276877044</v>
      </c>
      <c r="H34" s="115">
        <v>-507</v>
      </c>
      <c r="I34" s="116">
        <v>-5.5</v>
      </c>
    </row>
    <row r="35" spans="1:9" ht="13.5" customHeight="1">
      <c r="A35" s="139"/>
      <c r="B35" s="114"/>
      <c r="C35" s="115"/>
      <c r="D35" s="115"/>
      <c r="E35" s="115"/>
      <c r="F35" s="115"/>
      <c r="G35" s="138"/>
      <c r="H35" s="115"/>
      <c r="I35" s="116"/>
    </row>
    <row r="36" spans="1:9" ht="13.5" customHeight="1">
      <c r="A36" s="139" t="s">
        <v>88</v>
      </c>
      <c r="B36" s="114">
        <v>90.74</v>
      </c>
      <c r="C36" s="115">
        <v>1727</v>
      </c>
      <c r="D36" s="115">
        <f t="shared" si="1"/>
        <v>5094</v>
      </c>
      <c r="E36" s="115">
        <v>2394</v>
      </c>
      <c r="F36" s="115">
        <v>2700</v>
      </c>
      <c r="G36" s="138">
        <f t="shared" si="0"/>
        <v>56.138417456469035</v>
      </c>
      <c r="H36" s="115">
        <v>-242</v>
      </c>
      <c r="I36" s="116">
        <v>-4.5</v>
      </c>
    </row>
    <row r="37" spans="1:9" ht="13.5" customHeight="1">
      <c r="A37" s="139" t="s">
        <v>89</v>
      </c>
      <c r="B37" s="114">
        <v>51.1</v>
      </c>
      <c r="C37" s="115">
        <v>4913</v>
      </c>
      <c r="D37" s="115">
        <f t="shared" si="1"/>
        <v>14524</v>
      </c>
      <c r="E37" s="115">
        <v>6829</v>
      </c>
      <c r="F37" s="115">
        <v>7695</v>
      </c>
      <c r="G37" s="138">
        <f t="shared" si="0"/>
        <v>284.2270058708415</v>
      </c>
      <c r="H37" s="115">
        <v>1158</v>
      </c>
      <c r="I37" s="116">
        <v>8.7</v>
      </c>
    </row>
    <row r="38" spans="1:9" ht="13.5" customHeight="1">
      <c r="A38" s="139" t="s">
        <v>90</v>
      </c>
      <c r="B38" s="114">
        <v>140.29</v>
      </c>
      <c r="C38" s="115">
        <v>2949</v>
      </c>
      <c r="D38" s="115">
        <f t="shared" si="1"/>
        <v>9317</v>
      </c>
      <c r="E38" s="115">
        <v>4365</v>
      </c>
      <c r="F38" s="115">
        <v>4952</v>
      </c>
      <c r="G38" s="138">
        <f t="shared" si="0"/>
        <v>66.41243139211633</v>
      </c>
      <c r="H38" s="115">
        <v>-569</v>
      </c>
      <c r="I38" s="116">
        <v>-5.8</v>
      </c>
    </row>
    <row r="39" spans="1:9" ht="13.5" customHeight="1">
      <c r="A39" s="139" t="s">
        <v>91</v>
      </c>
      <c r="B39" s="114">
        <v>127.77</v>
      </c>
      <c r="C39" s="115">
        <v>4256</v>
      </c>
      <c r="D39" s="115">
        <f t="shared" si="1"/>
        <v>11407</v>
      </c>
      <c r="E39" s="115">
        <v>5443</v>
      </c>
      <c r="F39" s="115">
        <v>5964</v>
      </c>
      <c r="G39" s="138">
        <f t="shared" si="0"/>
        <v>89.2776082022384</v>
      </c>
      <c r="H39" s="115">
        <v>-114</v>
      </c>
      <c r="I39" s="116">
        <v>-1</v>
      </c>
    </row>
    <row r="40" spans="1:9" ht="13.5" customHeight="1">
      <c r="A40" s="139"/>
      <c r="B40" s="114"/>
      <c r="C40" s="115"/>
      <c r="D40" s="115"/>
      <c r="E40" s="115"/>
      <c r="F40" s="115"/>
      <c r="G40" s="138"/>
      <c r="H40" s="115"/>
      <c r="I40" s="116"/>
    </row>
    <row r="41" spans="1:9" ht="12.75" customHeight="1">
      <c r="A41" s="139" t="s">
        <v>92</v>
      </c>
      <c r="B41" s="114">
        <v>49.39</v>
      </c>
      <c r="C41" s="115">
        <v>4696</v>
      </c>
      <c r="D41" s="115">
        <f t="shared" si="1"/>
        <v>12860</v>
      </c>
      <c r="E41" s="115">
        <v>5998</v>
      </c>
      <c r="F41" s="115">
        <v>6862</v>
      </c>
      <c r="G41" s="138">
        <f t="shared" si="0"/>
        <v>260.3765944523183</v>
      </c>
      <c r="H41" s="115">
        <v>-1406</v>
      </c>
      <c r="I41" s="116">
        <v>-9.9</v>
      </c>
    </row>
    <row r="42" spans="1:9" ht="13.5" customHeight="1">
      <c r="A42" s="139"/>
      <c r="B42" s="114"/>
      <c r="C42" s="115"/>
      <c r="D42" s="115"/>
      <c r="E42" s="115"/>
      <c r="F42" s="115"/>
      <c r="G42" s="138"/>
      <c r="H42" s="115"/>
      <c r="I42" s="116"/>
    </row>
    <row r="43" spans="1:9" ht="13.5" customHeight="1">
      <c r="A43" s="139" t="s">
        <v>93</v>
      </c>
      <c r="B43" s="114">
        <v>15.67</v>
      </c>
      <c r="C43" s="115">
        <v>1050</v>
      </c>
      <c r="D43" s="115">
        <f t="shared" si="1"/>
        <v>2714</v>
      </c>
      <c r="E43" s="115">
        <v>1184</v>
      </c>
      <c r="F43" s="115">
        <v>1530</v>
      </c>
      <c r="G43" s="138">
        <f t="shared" si="0"/>
        <v>173.19719208679004</v>
      </c>
      <c r="H43" s="115">
        <v>-305</v>
      </c>
      <c r="I43" s="116">
        <v>-10.1</v>
      </c>
    </row>
    <row r="44" spans="1:9" ht="13.5" customHeight="1">
      <c r="A44" s="139" t="s">
        <v>94</v>
      </c>
      <c r="B44" s="114">
        <v>82.89</v>
      </c>
      <c r="C44" s="115">
        <v>2246</v>
      </c>
      <c r="D44" s="115">
        <f t="shared" si="1"/>
        <v>7079</v>
      </c>
      <c r="E44" s="115">
        <v>3292</v>
      </c>
      <c r="F44" s="115">
        <v>3787</v>
      </c>
      <c r="G44" s="138">
        <f t="shared" si="0"/>
        <v>85.40234045120039</v>
      </c>
      <c r="H44" s="115">
        <v>38</v>
      </c>
      <c r="I44" s="116">
        <v>0.5</v>
      </c>
    </row>
    <row r="45" spans="1:9" ht="12.75" customHeight="1">
      <c r="A45" s="139" t="s">
        <v>95</v>
      </c>
      <c r="B45" s="114">
        <v>123.15</v>
      </c>
      <c r="C45" s="115">
        <v>691</v>
      </c>
      <c r="D45" s="115">
        <f t="shared" si="1"/>
        <v>2049</v>
      </c>
      <c r="E45" s="115">
        <v>963</v>
      </c>
      <c r="F45" s="115">
        <v>1086</v>
      </c>
      <c r="G45" s="138">
        <f t="shared" si="0"/>
        <v>16.63824604141291</v>
      </c>
      <c r="H45" s="115">
        <v>-171</v>
      </c>
      <c r="I45" s="116">
        <v>-7.7</v>
      </c>
    </row>
    <row r="46" spans="1:9" ht="13.5" customHeight="1">
      <c r="A46" s="139" t="s">
        <v>96</v>
      </c>
      <c r="B46" s="114">
        <v>265.99</v>
      </c>
      <c r="C46" s="115">
        <v>1349</v>
      </c>
      <c r="D46" s="115">
        <f t="shared" si="1"/>
        <v>3664</v>
      </c>
      <c r="E46" s="115">
        <v>1705</v>
      </c>
      <c r="F46" s="115">
        <v>1959</v>
      </c>
      <c r="G46" s="138">
        <f t="shared" si="0"/>
        <v>13.774953945637053</v>
      </c>
      <c r="H46" s="115">
        <v>-434</v>
      </c>
      <c r="I46" s="116">
        <v>-10.6</v>
      </c>
    </row>
    <row r="47" spans="1:9" ht="13.5" customHeight="1">
      <c r="A47" s="139" t="s">
        <v>97</v>
      </c>
      <c r="B47" s="114">
        <v>80.82</v>
      </c>
      <c r="C47" s="115">
        <v>858</v>
      </c>
      <c r="D47" s="115">
        <f t="shared" si="1"/>
        <v>2847</v>
      </c>
      <c r="E47" s="115">
        <v>1297</v>
      </c>
      <c r="F47" s="115">
        <v>1550</v>
      </c>
      <c r="G47" s="138">
        <f t="shared" si="0"/>
        <v>35.2264291017075</v>
      </c>
      <c r="H47" s="115">
        <v>-234</v>
      </c>
      <c r="I47" s="116">
        <v>-7.6</v>
      </c>
    </row>
    <row r="48" spans="1:9" ht="12.75" customHeight="1">
      <c r="A48" s="139" t="s">
        <v>98</v>
      </c>
      <c r="B48" s="114">
        <v>20.21</v>
      </c>
      <c r="C48" s="115">
        <v>1674</v>
      </c>
      <c r="D48" s="115">
        <f t="shared" si="1"/>
        <v>4335</v>
      </c>
      <c r="E48" s="115">
        <v>2025</v>
      </c>
      <c r="F48" s="115">
        <v>2310</v>
      </c>
      <c r="G48" s="138">
        <f t="shared" si="0"/>
        <v>214.49777337951508</v>
      </c>
      <c r="H48" s="115">
        <v>-360</v>
      </c>
      <c r="I48" s="116">
        <v>-7.7</v>
      </c>
    </row>
    <row r="49" spans="1:9" ht="13.5" customHeight="1">
      <c r="A49" s="139" t="s">
        <v>99</v>
      </c>
      <c r="B49" s="114">
        <v>25.24</v>
      </c>
      <c r="C49" s="115">
        <v>894</v>
      </c>
      <c r="D49" s="115">
        <f t="shared" si="1"/>
        <v>2481</v>
      </c>
      <c r="E49" s="115">
        <v>1097</v>
      </c>
      <c r="F49" s="115">
        <v>1384</v>
      </c>
      <c r="G49" s="138">
        <f t="shared" si="0"/>
        <v>98.29635499207608</v>
      </c>
      <c r="H49" s="115">
        <v>-302</v>
      </c>
      <c r="I49" s="116">
        <v>-10.9</v>
      </c>
    </row>
    <row r="50" spans="1:9" ht="13.5" customHeight="1">
      <c r="A50" s="139" t="s">
        <v>100</v>
      </c>
      <c r="B50" s="114">
        <v>91.8</v>
      </c>
      <c r="C50" s="115">
        <v>3374</v>
      </c>
      <c r="D50" s="115">
        <f t="shared" si="1"/>
        <v>9160</v>
      </c>
      <c r="E50" s="115">
        <v>4129</v>
      </c>
      <c r="F50" s="115">
        <v>5031</v>
      </c>
      <c r="G50" s="138">
        <f t="shared" si="0"/>
        <v>99.78213507625273</v>
      </c>
      <c r="H50" s="115">
        <v>-643</v>
      </c>
      <c r="I50" s="116">
        <v>-6.6</v>
      </c>
    </row>
    <row r="51" spans="1:9" ht="13.5" customHeight="1">
      <c r="A51" s="139"/>
      <c r="B51" s="114"/>
      <c r="C51" s="115"/>
      <c r="D51" s="115"/>
      <c r="E51" s="115"/>
      <c r="F51" s="115"/>
      <c r="G51" s="138"/>
      <c r="H51" s="115"/>
      <c r="I51" s="116"/>
    </row>
    <row r="52" spans="1:9" ht="13.5" customHeight="1">
      <c r="A52" s="139" t="s">
        <v>101</v>
      </c>
      <c r="B52" s="114">
        <v>139.19</v>
      </c>
      <c r="C52" s="115">
        <v>2921</v>
      </c>
      <c r="D52" s="115">
        <f t="shared" si="1"/>
        <v>9700</v>
      </c>
      <c r="E52" s="115">
        <v>4536</v>
      </c>
      <c r="F52" s="115">
        <v>5164</v>
      </c>
      <c r="G52" s="138">
        <f t="shared" si="0"/>
        <v>69.68891443350816</v>
      </c>
      <c r="H52" s="115">
        <v>-516</v>
      </c>
      <c r="I52" s="116">
        <v>-5.1</v>
      </c>
    </row>
    <row r="53" spans="1:9" ht="13.5" customHeight="1">
      <c r="A53" s="139" t="s">
        <v>102</v>
      </c>
      <c r="B53" s="114">
        <v>162.17</v>
      </c>
      <c r="C53" s="115">
        <v>6515</v>
      </c>
      <c r="D53" s="115">
        <f t="shared" si="1"/>
        <v>18241</v>
      </c>
      <c r="E53" s="115">
        <v>8445</v>
      </c>
      <c r="F53" s="115">
        <v>9796</v>
      </c>
      <c r="G53" s="138">
        <f t="shared" si="0"/>
        <v>112.48073009804527</v>
      </c>
      <c r="H53" s="115">
        <v>-26</v>
      </c>
      <c r="I53" s="116">
        <v>-0.1</v>
      </c>
    </row>
    <row r="54" spans="1:9" ht="12.75" customHeight="1">
      <c r="A54" s="139" t="s">
        <v>103</v>
      </c>
      <c r="B54" s="114">
        <v>47.18</v>
      </c>
      <c r="C54" s="115">
        <v>936</v>
      </c>
      <c r="D54" s="115">
        <f t="shared" si="1"/>
        <v>2521</v>
      </c>
      <c r="E54" s="115">
        <v>1159</v>
      </c>
      <c r="F54" s="115">
        <v>1362</v>
      </c>
      <c r="G54" s="138">
        <f t="shared" si="0"/>
        <v>53.433658329800764</v>
      </c>
      <c r="H54" s="115">
        <v>-104</v>
      </c>
      <c r="I54" s="116">
        <v>-4</v>
      </c>
    </row>
    <row r="55" spans="1:9" ht="13.5" customHeight="1">
      <c r="A55" s="139" t="s">
        <v>104</v>
      </c>
      <c r="B55" s="114">
        <v>147.96</v>
      </c>
      <c r="C55" s="115">
        <v>2327</v>
      </c>
      <c r="D55" s="115">
        <f t="shared" si="1"/>
        <v>6546</v>
      </c>
      <c r="E55" s="115">
        <v>3021</v>
      </c>
      <c r="F55" s="115">
        <v>3525</v>
      </c>
      <c r="G55" s="138">
        <f t="shared" si="0"/>
        <v>44.24168694241687</v>
      </c>
      <c r="H55" s="115">
        <v>-389</v>
      </c>
      <c r="I55" s="116">
        <v>-5.6</v>
      </c>
    </row>
    <row r="56" spans="1:9" ht="13.5" customHeight="1">
      <c r="A56" s="139" t="s">
        <v>105</v>
      </c>
      <c r="B56" s="114">
        <v>68.39</v>
      </c>
      <c r="C56" s="115">
        <v>1227</v>
      </c>
      <c r="D56" s="115">
        <f t="shared" si="1"/>
        <v>3431</v>
      </c>
      <c r="E56" s="115">
        <v>1625</v>
      </c>
      <c r="F56" s="115">
        <v>1806</v>
      </c>
      <c r="G56" s="138">
        <f t="shared" si="0"/>
        <v>50.1681532387776</v>
      </c>
      <c r="H56" s="115">
        <v>-317</v>
      </c>
      <c r="I56" s="116">
        <v>-8.5</v>
      </c>
    </row>
    <row r="57" spans="1:9" ht="13.5" customHeight="1">
      <c r="A57" s="139" t="s">
        <v>106</v>
      </c>
      <c r="B57" s="114">
        <v>109.49</v>
      </c>
      <c r="C57" s="115">
        <v>1895</v>
      </c>
      <c r="D57" s="115">
        <f t="shared" si="1"/>
        <v>5533</v>
      </c>
      <c r="E57" s="115">
        <v>2616</v>
      </c>
      <c r="F57" s="115">
        <v>2917</v>
      </c>
      <c r="G57" s="138">
        <f t="shared" si="0"/>
        <v>50.53429536944014</v>
      </c>
      <c r="H57" s="115">
        <v>-476</v>
      </c>
      <c r="I57" s="116">
        <v>-7.9</v>
      </c>
    </row>
    <row r="58" spans="1:9" ht="13.5" customHeight="1">
      <c r="A58" s="223" t="s">
        <v>107</v>
      </c>
      <c r="B58" s="222">
        <v>21.43</v>
      </c>
      <c r="C58" s="115">
        <v>788</v>
      </c>
      <c r="D58" s="115">
        <f t="shared" si="1"/>
        <v>2611</v>
      </c>
      <c r="E58" s="115">
        <v>1224</v>
      </c>
      <c r="F58" s="115">
        <v>1387</v>
      </c>
      <c r="G58" s="138">
        <f t="shared" si="0"/>
        <v>121.8385440970602</v>
      </c>
      <c r="H58" s="115">
        <v>-149</v>
      </c>
      <c r="I58" s="116">
        <v>-5.4</v>
      </c>
    </row>
    <row r="59" spans="1:9" ht="12.75" customHeight="1">
      <c r="A59" s="223" t="s">
        <v>108</v>
      </c>
      <c r="B59" s="222">
        <v>46.74</v>
      </c>
      <c r="C59" s="115">
        <v>1463</v>
      </c>
      <c r="D59" s="115">
        <f t="shared" si="1"/>
        <v>4488</v>
      </c>
      <c r="E59" s="115">
        <v>2112</v>
      </c>
      <c r="F59" s="115">
        <v>2376</v>
      </c>
      <c r="G59" s="138">
        <f t="shared" si="0"/>
        <v>96.02053915275995</v>
      </c>
      <c r="H59" s="115">
        <v>-359</v>
      </c>
      <c r="I59" s="116">
        <v>-7.4</v>
      </c>
    </row>
    <row r="60" spans="1:9" ht="12.75" customHeight="1">
      <c r="A60" s="223"/>
      <c r="B60" s="222"/>
      <c r="C60" s="115"/>
      <c r="D60" s="115"/>
      <c r="E60" s="115"/>
      <c r="F60" s="115"/>
      <c r="G60" s="138"/>
      <c r="H60" s="115"/>
      <c r="I60" s="116"/>
    </row>
    <row r="61" spans="1:9" ht="13.5" customHeight="1">
      <c r="A61" s="223" t="s">
        <v>109</v>
      </c>
      <c r="B61" s="222">
        <v>50.32</v>
      </c>
      <c r="C61" s="115">
        <v>1129</v>
      </c>
      <c r="D61" s="115">
        <f t="shared" si="1"/>
        <v>3584</v>
      </c>
      <c r="E61" s="115">
        <v>1655</v>
      </c>
      <c r="F61" s="115">
        <v>1929</v>
      </c>
      <c r="G61" s="138">
        <f t="shared" si="0"/>
        <v>71.2241653418124</v>
      </c>
      <c r="H61" s="115">
        <v>-234</v>
      </c>
      <c r="I61" s="116">
        <v>-6.1</v>
      </c>
    </row>
    <row r="62" spans="1:10" s="117" customFormat="1" ht="15.75" customHeight="1">
      <c r="A62" s="139" t="s">
        <v>110</v>
      </c>
      <c r="B62" s="114">
        <v>142.69</v>
      </c>
      <c r="C62" s="115">
        <v>1490</v>
      </c>
      <c r="D62" s="115">
        <f t="shared" si="1"/>
        <v>4725</v>
      </c>
      <c r="E62" s="115">
        <v>2274</v>
      </c>
      <c r="F62" s="115">
        <v>2451</v>
      </c>
      <c r="G62" s="138">
        <f t="shared" si="0"/>
        <v>33.1137430794029</v>
      </c>
      <c r="H62" s="115">
        <v>-125</v>
      </c>
      <c r="I62" s="116">
        <v>-2.6</v>
      </c>
      <c r="J62" s="104"/>
    </row>
    <row r="63" spans="1:9" ht="15.75" customHeight="1">
      <c r="A63" s="139" t="s">
        <v>111</v>
      </c>
      <c r="B63" s="114">
        <v>83.83</v>
      </c>
      <c r="C63" s="115">
        <v>937</v>
      </c>
      <c r="D63" s="115">
        <f t="shared" si="1"/>
        <v>2891</v>
      </c>
      <c r="E63" s="115">
        <v>1389</v>
      </c>
      <c r="F63" s="115">
        <v>1502</v>
      </c>
      <c r="G63" s="138">
        <f t="shared" si="0"/>
        <v>34.4864606942622</v>
      </c>
      <c r="H63" s="115">
        <v>-63</v>
      </c>
      <c r="I63" s="116">
        <v>-2.1</v>
      </c>
    </row>
    <row r="64" spans="1:9" ht="15.75" customHeight="1">
      <c r="A64" s="139"/>
      <c r="B64" s="114"/>
      <c r="C64" s="115"/>
      <c r="D64" s="115"/>
      <c r="E64" s="115"/>
      <c r="F64" s="115"/>
      <c r="G64" s="138"/>
      <c r="H64" s="115"/>
      <c r="I64" s="116"/>
    </row>
    <row r="65" spans="1:9" ht="15.75" customHeight="1">
      <c r="A65" s="139" t="s">
        <v>112</v>
      </c>
      <c r="B65" s="114">
        <v>271.41</v>
      </c>
      <c r="C65" s="115">
        <v>3606</v>
      </c>
      <c r="D65" s="115">
        <f t="shared" si="1"/>
        <v>11566</v>
      </c>
      <c r="E65" s="115">
        <v>5460</v>
      </c>
      <c r="F65" s="115">
        <v>6106</v>
      </c>
      <c r="G65" s="138">
        <f t="shared" si="0"/>
        <v>42.614494675951505</v>
      </c>
      <c r="H65" s="115">
        <v>-456</v>
      </c>
      <c r="I65" s="116">
        <v>-3.8</v>
      </c>
    </row>
    <row r="66" spans="1:9" ht="15.75" customHeight="1" thickBot="1">
      <c r="A66" s="139" t="s">
        <v>113</v>
      </c>
      <c r="B66" s="114">
        <v>286.44</v>
      </c>
      <c r="C66" s="115">
        <v>6278</v>
      </c>
      <c r="D66" s="115">
        <f t="shared" si="1"/>
        <v>18988</v>
      </c>
      <c r="E66" s="115">
        <v>9084</v>
      </c>
      <c r="F66" s="115">
        <v>9904</v>
      </c>
      <c r="G66" s="138">
        <f t="shared" si="0"/>
        <v>66.28962435414049</v>
      </c>
      <c r="H66" s="115">
        <v>-671</v>
      </c>
      <c r="I66" s="116">
        <v>-3.4</v>
      </c>
    </row>
    <row r="67" spans="1:10" ht="15.75" customHeight="1">
      <c r="A67" s="306"/>
      <c r="B67" s="306"/>
      <c r="C67" s="306"/>
      <c r="D67" s="306"/>
      <c r="E67" s="306"/>
      <c r="F67" s="308" t="s">
        <v>736</v>
      </c>
      <c r="G67" s="309"/>
      <c r="H67" s="309"/>
      <c r="I67" s="309"/>
      <c r="J67" s="117"/>
    </row>
    <row r="68" spans="1:9" ht="15.75" customHeight="1">
      <c r="A68" s="307"/>
      <c r="B68" s="307"/>
      <c r="C68" s="307"/>
      <c r="D68" s="307"/>
      <c r="E68" s="307"/>
      <c r="F68" s="161"/>
      <c r="G68" s="161"/>
      <c r="H68" s="304" t="s">
        <v>509</v>
      </c>
      <c r="I68" s="305"/>
    </row>
    <row r="69" spans="1:9" ht="15.75" customHeight="1">
      <c r="A69" s="139"/>
      <c r="B69" s="114"/>
      <c r="C69" s="115"/>
      <c r="D69" s="115"/>
      <c r="E69" s="115"/>
      <c r="F69" s="115"/>
      <c r="G69" s="138"/>
      <c r="H69" s="115"/>
      <c r="I69" s="116"/>
    </row>
    <row r="70" spans="1:9" ht="15.75" customHeight="1">
      <c r="A70" s="139" t="s">
        <v>114</v>
      </c>
      <c r="B70" s="114">
        <v>78.99</v>
      </c>
      <c r="C70" s="115">
        <v>448</v>
      </c>
      <c r="D70" s="115">
        <f t="shared" si="1"/>
        <v>1646</v>
      </c>
      <c r="E70" s="115">
        <v>805</v>
      </c>
      <c r="F70" s="115">
        <v>841</v>
      </c>
      <c r="G70" s="138">
        <f t="shared" si="0"/>
        <v>20.83808076971769</v>
      </c>
      <c r="H70" s="115">
        <v>-41</v>
      </c>
      <c r="I70" s="116">
        <v>-2.4</v>
      </c>
    </row>
    <row r="71" spans="1:9" ht="15.75" customHeight="1">
      <c r="A71" s="139" t="s">
        <v>115</v>
      </c>
      <c r="B71" s="114">
        <v>81.91</v>
      </c>
      <c r="C71" s="115">
        <v>491</v>
      </c>
      <c r="D71" s="115">
        <f t="shared" si="1"/>
        <v>1338</v>
      </c>
      <c r="E71" s="115">
        <v>657</v>
      </c>
      <c r="F71" s="115">
        <v>681</v>
      </c>
      <c r="G71" s="138">
        <f t="shared" si="0"/>
        <v>16.335001831278234</v>
      </c>
      <c r="H71" s="115">
        <v>-22</v>
      </c>
      <c r="I71" s="116">
        <v>-1.6</v>
      </c>
    </row>
    <row r="72" spans="1:9" ht="15.75" customHeight="1">
      <c r="A72" s="139" t="s">
        <v>116</v>
      </c>
      <c r="B72" s="114">
        <v>88.53</v>
      </c>
      <c r="C72" s="115">
        <v>498</v>
      </c>
      <c r="D72" s="115">
        <f t="shared" si="1"/>
        <v>1308</v>
      </c>
      <c r="E72" s="115">
        <v>656</v>
      </c>
      <c r="F72" s="115">
        <v>652</v>
      </c>
      <c r="G72" s="138">
        <f t="shared" si="0"/>
        <v>14.774652660115215</v>
      </c>
      <c r="H72" s="115">
        <v>-99</v>
      </c>
      <c r="I72" s="116">
        <v>-7</v>
      </c>
    </row>
    <row r="73" spans="1:9" ht="15.75" customHeight="1">
      <c r="A73" s="139" t="s">
        <v>117</v>
      </c>
      <c r="B73" s="114">
        <v>45.72</v>
      </c>
      <c r="C73" s="115">
        <v>1027</v>
      </c>
      <c r="D73" s="115">
        <f t="shared" si="1"/>
        <v>3910</v>
      </c>
      <c r="E73" s="115">
        <v>1848</v>
      </c>
      <c r="F73" s="115">
        <v>2062</v>
      </c>
      <c r="G73" s="138">
        <f t="shared" si="0"/>
        <v>85.52055993000874</v>
      </c>
      <c r="H73" s="115">
        <v>-316</v>
      </c>
      <c r="I73" s="116">
        <v>-7.5</v>
      </c>
    </row>
    <row r="74" spans="1:9" ht="15.75" customHeight="1">
      <c r="A74" s="139" t="s">
        <v>118</v>
      </c>
      <c r="B74" s="114">
        <v>101.83</v>
      </c>
      <c r="C74" s="115">
        <v>1918</v>
      </c>
      <c r="D74" s="115">
        <f t="shared" si="1"/>
        <v>6660</v>
      </c>
      <c r="E74" s="115">
        <v>3164</v>
      </c>
      <c r="F74" s="115">
        <v>3496</v>
      </c>
      <c r="G74" s="138">
        <f t="shared" si="0"/>
        <v>65.40312285181184</v>
      </c>
      <c r="H74" s="115">
        <v>-587</v>
      </c>
      <c r="I74" s="116">
        <v>-8.1</v>
      </c>
    </row>
    <row r="75" spans="1:9" ht="15.75" customHeight="1">
      <c r="A75" s="139"/>
      <c r="B75" s="114"/>
      <c r="C75" s="115"/>
      <c r="D75" s="115"/>
      <c r="E75" s="115"/>
      <c r="F75" s="115"/>
      <c r="G75" s="138"/>
      <c r="H75" s="115"/>
      <c r="I75" s="116"/>
    </row>
    <row r="76" spans="1:9" ht="15.75" customHeight="1">
      <c r="A76" s="139" t="s">
        <v>119</v>
      </c>
      <c r="B76" s="114">
        <v>46.02</v>
      </c>
      <c r="C76" s="115">
        <v>1826</v>
      </c>
      <c r="D76" s="115">
        <f t="shared" si="1"/>
        <v>5713</v>
      </c>
      <c r="E76" s="115">
        <v>2631</v>
      </c>
      <c r="F76" s="115">
        <v>3082</v>
      </c>
      <c r="G76" s="138">
        <f t="shared" si="0"/>
        <v>124.14167753150804</v>
      </c>
      <c r="H76" s="115">
        <v>50</v>
      </c>
      <c r="I76" s="116">
        <v>0.9</v>
      </c>
    </row>
    <row r="77" spans="1:9" ht="15.75" customHeight="1">
      <c r="A77" s="92" t="s">
        <v>120</v>
      </c>
      <c r="B77" s="114">
        <v>85.46</v>
      </c>
      <c r="C77" s="115">
        <v>1293</v>
      </c>
      <c r="D77" s="115">
        <f t="shared" si="1"/>
        <v>3910</v>
      </c>
      <c r="E77" s="115">
        <v>1824</v>
      </c>
      <c r="F77" s="115">
        <v>2086</v>
      </c>
      <c r="G77" s="138">
        <f t="shared" si="0"/>
        <v>45.75239878305641</v>
      </c>
      <c r="H77" s="115">
        <v>-263</v>
      </c>
      <c r="I77" s="116">
        <v>-6.3</v>
      </c>
    </row>
    <row r="78" spans="1:9" ht="15.75" customHeight="1">
      <c r="A78" s="139" t="s">
        <v>121</v>
      </c>
      <c r="B78" s="114">
        <v>183.7</v>
      </c>
      <c r="C78" s="115">
        <v>1773</v>
      </c>
      <c r="D78" s="115">
        <f t="shared" si="1"/>
        <v>5459</v>
      </c>
      <c r="E78" s="115">
        <v>2532</v>
      </c>
      <c r="F78" s="115">
        <v>2927</v>
      </c>
      <c r="G78" s="138">
        <f t="shared" si="0"/>
        <v>29.71692977681002</v>
      </c>
      <c r="H78" s="115">
        <v>-475</v>
      </c>
      <c r="I78" s="116">
        <v>-8</v>
      </c>
    </row>
    <row r="79" spans="1:9" ht="15.75" customHeight="1">
      <c r="A79" s="139" t="s">
        <v>122</v>
      </c>
      <c r="B79" s="114">
        <v>119.85</v>
      </c>
      <c r="C79" s="115">
        <v>1179</v>
      </c>
      <c r="D79" s="115">
        <f t="shared" si="1"/>
        <v>3452</v>
      </c>
      <c r="E79" s="115">
        <v>1642</v>
      </c>
      <c r="F79" s="115">
        <v>1810</v>
      </c>
      <c r="G79" s="138">
        <f t="shared" si="0"/>
        <v>28.802670004171883</v>
      </c>
      <c r="H79" s="115">
        <v>-342</v>
      </c>
      <c r="I79" s="116">
        <v>-9</v>
      </c>
    </row>
    <row r="80" spans="1:9" ht="15.75" customHeight="1">
      <c r="A80" s="139"/>
      <c r="B80" s="114"/>
      <c r="C80" s="115"/>
      <c r="D80" s="115"/>
      <c r="E80" s="115"/>
      <c r="F80" s="115"/>
      <c r="G80" s="138"/>
      <c r="H80" s="115"/>
      <c r="I80" s="116"/>
    </row>
    <row r="81" spans="1:9" ht="15.75" customHeight="1">
      <c r="A81" s="139" t="s">
        <v>123</v>
      </c>
      <c r="B81" s="114">
        <v>113.62</v>
      </c>
      <c r="C81" s="115">
        <v>1803</v>
      </c>
      <c r="D81" s="115">
        <f t="shared" si="1"/>
        <v>5003</v>
      </c>
      <c r="E81" s="115">
        <v>2310</v>
      </c>
      <c r="F81" s="115">
        <v>2693</v>
      </c>
      <c r="G81" s="138">
        <f t="shared" si="0"/>
        <v>44.03274071466291</v>
      </c>
      <c r="H81" s="115">
        <v>-336</v>
      </c>
      <c r="I81" s="116">
        <v>-6.3</v>
      </c>
    </row>
    <row r="82" spans="1:9" ht="15.75" customHeight="1">
      <c r="A82" s="139" t="s">
        <v>124</v>
      </c>
      <c r="B82" s="114">
        <v>147.17</v>
      </c>
      <c r="C82" s="115">
        <v>2841</v>
      </c>
      <c r="D82" s="115">
        <f t="shared" si="1"/>
        <v>8034</v>
      </c>
      <c r="E82" s="115">
        <v>3798</v>
      </c>
      <c r="F82" s="115">
        <v>4236</v>
      </c>
      <c r="G82" s="138">
        <f t="shared" si="0"/>
        <v>54.589930012910244</v>
      </c>
      <c r="H82" s="215">
        <v>-414</v>
      </c>
      <c r="I82" s="216">
        <v>-4.9</v>
      </c>
    </row>
    <row r="83" spans="1:9" ht="15.75" customHeight="1">
      <c r="A83" s="139"/>
      <c r="B83" s="222"/>
      <c r="C83" s="115"/>
      <c r="D83" s="115"/>
      <c r="E83" s="115"/>
      <c r="F83" s="115"/>
      <c r="G83" s="138"/>
      <c r="H83" s="215"/>
      <c r="I83" s="216"/>
    </row>
    <row r="84" spans="1:9" ht="15.75" customHeight="1">
      <c r="A84" s="139"/>
      <c r="B84" s="222"/>
      <c r="C84" s="115"/>
      <c r="D84" s="115"/>
      <c r="E84" s="115"/>
      <c r="F84" s="115"/>
      <c r="G84" s="138"/>
      <c r="H84" s="215"/>
      <c r="I84" s="216"/>
    </row>
    <row r="85" spans="1:9" ht="15.75" customHeight="1">
      <c r="A85" s="139"/>
      <c r="B85" s="222"/>
      <c r="C85" s="115"/>
      <c r="D85" s="115"/>
      <c r="E85" s="115"/>
      <c r="F85" s="115"/>
      <c r="G85" s="138"/>
      <c r="H85" s="215"/>
      <c r="I85" s="216"/>
    </row>
    <row r="86" spans="1:9" ht="15.75" customHeight="1">
      <c r="A86" s="139"/>
      <c r="B86" s="222"/>
      <c r="C86" s="115"/>
      <c r="D86" s="115"/>
      <c r="E86" s="115"/>
      <c r="F86" s="115"/>
      <c r="G86" s="138"/>
      <c r="H86" s="215"/>
      <c r="I86" s="216"/>
    </row>
    <row r="87" spans="1:9" ht="15.75" customHeight="1">
      <c r="A87" s="139"/>
      <c r="B87" s="222"/>
      <c r="C87" s="115"/>
      <c r="D87" s="115"/>
      <c r="E87" s="115"/>
      <c r="F87" s="115"/>
      <c r="G87" s="138"/>
      <c r="H87" s="215"/>
      <c r="I87" s="216"/>
    </row>
    <row r="88" spans="1:9" ht="15.75" customHeight="1">
      <c r="A88" s="139"/>
      <c r="B88" s="222"/>
      <c r="C88" s="115"/>
      <c r="D88" s="115"/>
      <c r="E88" s="115"/>
      <c r="F88" s="115"/>
      <c r="G88" s="138"/>
      <c r="H88" s="215"/>
      <c r="I88" s="216"/>
    </row>
    <row r="89" spans="1:9" ht="15.75" customHeight="1">
      <c r="A89" s="139"/>
      <c r="B89" s="222"/>
      <c r="C89" s="115"/>
      <c r="D89" s="115"/>
      <c r="E89" s="115"/>
      <c r="F89" s="115"/>
      <c r="G89" s="138"/>
      <c r="H89" s="215"/>
      <c r="I89" s="216"/>
    </row>
    <row r="90" spans="1:9" ht="15.75" customHeight="1">
      <c r="A90" s="139"/>
      <c r="B90" s="222"/>
      <c r="C90" s="115"/>
      <c r="D90" s="115"/>
      <c r="E90" s="115"/>
      <c r="F90" s="115"/>
      <c r="G90" s="138"/>
      <c r="H90" s="215"/>
      <c r="I90" s="216"/>
    </row>
    <row r="91" spans="1:9" ht="15.75" customHeight="1">
      <c r="A91" s="139"/>
      <c r="B91" s="222"/>
      <c r="C91" s="115"/>
      <c r="D91" s="115"/>
      <c r="E91" s="115"/>
      <c r="F91" s="115"/>
      <c r="G91" s="138"/>
      <c r="H91" s="215"/>
      <c r="I91" s="216"/>
    </row>
    <row r="92" spans="1:9" ht="15.75" customHeight="1">
      <c r="A92" s="139"/>
      <c r="B92" s="222"/>
      <c r="C92" s="115"/>
      <c r="D92" s="115"/>
      <c r="E92" s="115"/>
      <c r="F92" s="115"/>
      <c r="G92" s="138"/>
      <c r="H92" s="215"/>
      <c r="I92" s="216"/>
    </row>
    <row r="93" spans="1:9" ht="15.75" customHeight="1">
      <c r="A93" s="139"/>
      <c r="B93" s="222"/>
      <c r="C93" s="115"/>
      <c r="D93" s="115"/>
      <c r="E93" s="115"/>
      <c r="F93" s="115"/>
      <c r="G93" s="138"/>
      <c r="H93" s="215"/>
      <c r="I93" s="216"/>
    </row>
    <row r="94" spans="1:9" ht="15.75" customHeight="1">
      <c r="A94" s="139"/>
      <c r="B94" s="222"/>
      <c r="C94" s="115"/>
      <c r="D94" s="115"/>
      <c r="E94" s="115"/>
      <c r="F94" s="115"/>
      <c r="G94" s="138"/>
      <c r="H94" s="215"/>
      <c r="I94" s="216"/>
    </row>
    <row r="95" spans="1:9" ht="15.75" customHeight="1">
      <c r="A95" s="139"/>
      <c r="B95" s="222"/>
      <c r="C95" s="115"/>
      <c r="D95" s="115"/>
      <c r="E95" s="115"/>
      <c r="F95" s="115"/>
      <c r="G95" s="138"/>
      <c r="H95" s="215"/>
      <c r="I95" s="216"/>
    </row>
    <row r="96" spans="1:9" ht="15.75" customHeight="1">
      <c r="A96" s="139"/>
      <c r="B96" s="222"/>
      <c r="C96" s="115"/>
      <c r="D96" s="115"/>
      <c r="E96" s="115"/>
      <c r="F96" s="115"/>
      <c r="G96" s="138"/>
      <c r="H96" s="215"/>
      <c r="I96" s="216"/>
    </row>
    <row r="97" spans="1:9" ht="15.75" customHeight="1">
      <c r="A97" s="139"/>
      <c r="B97" s="222"/>
      <c r="C97" s="115"/>
      <c r="D97" s="115"/>
      <c r="E97" s="115"/>
      <c r="F97" s="115"/>
      <c r="G97" s="138"/>
      <c r="H97" s="215"/>
      <c r="I97" s="216"/>
    </row>
    <row r="98" spans="1:9" ht="15.75" customHeight="1">
      <c r="A98" s="139"/>
      <c r="B98" s="222"/>
      <c r="C98" s="115"/>
      <c r="D98" s="115"/>
      <c r="E98" s="115"/>
      <c r="F98" s="115"/>
      <c r="G98" s="138"/>
      <c r="H98" s="215"/>
      <c r="I98" s="216"/>
    </row>
    <row r="99" spans="1:9" ht="15.75" customHeight="1">
      <c r="A99" s="139"/>
      <c r="B99" s="222"/>
      <c r="C99" s="115"/>
      <c r="D99" s="115"/>
      <c r="E99" s="115"/>
      <c r="F99" s="115"/>
      <c r="G99" s="138"/>
      <c r="H99" s="215"/>
      <c r="I99" s="216"/>
    </row>
    <row r="100" spans="1:9" ht="15.75" customHeight="1">
      <c r="A100" s="139"/>
      <c r="B100" s="222"/>
      <c r="C100" s="115"/>
      <c r="D100" s="115"/>
      <c r="E100" s="115"/>
      <c r="F100" s="115"/>
      <c r="G100" s="138"/>
      <c r="H100" s="215"/>
      <c r="I100" s="216"/>
    </row>
    <row r="101" spans="1:9" ht="15.75" customHeight="1">
      <c r="A101" s="139"/>
      <c r="B101" s="222"/>
      <c r="C101" s="115"/>
      <c r="D101" s="115"/>
      <c r="E101" s="115"/>
      <c r="F101" s="115"/>
      <c r="G101" s="138"/>
      <c r="H101" s="215"/>
      <c r="I101" s="216"/>
    </row>
    <row r="102" spans="1:9" ht="15.75" customHeight="1">
      <c r="A102" s="139"/>
      <c r="B102" s="222"/>
      <c r="C102" s="115"/>
      <c r="D102" s="115"/>
      <c r="E102" s="115"/>
      <c r="F102" s="115"/>
      <c r="G102" s="138"/>
      <c r="H102" s="215"/>
      <c r="I102" s="216"/>
    </row>
    <row r="103" spans="1:9" ht="15.75" customHeight="1">
      <c r="A103" s="139"/>
      <c r="B103" s="222"/>
      <c r="C103" s="115"/>
      <c r="D103" s="115"/>
      <c r="E103" s="115"/>
      <c r="F103" s="115"/>
      <c r="G103" s="138"/>
      <c r="H103" s="215"/>
      <c r="I103" s="216"/>
    </row>
    <row r="104" spans="1:9" ht="15.75" customHeight="1">
      <c r="A104" s="139"/>
      <c r="B104" s="222"/>
      <c r="C104" s="115"/>
      <c r="D104" s="115"/>
      <c r="E104" s="115"/>
      <c r="F104" s="115"/>
      <c r="G104" s="138"/>
      <c r="H104" s="215"/>
      <c r="I104" s="216"/>
    </row>
    <row r="105" spans="1:9" ht="15.75" customHeight="1">
      <c r="A105" s="139"/>
      <c r="B105" s="222"/>
      <c r="C105" s="115"/>
      <c r="D105" s="115"/>
      <c r="E105" s="115"/>
      <c r="F105" s="115"/>
      <c r="G105" s="138"/>
      <c r="H105" s="215"/>
      <c r="I105" s="216"/>
    </row>
    <row r="106" spans="1:9" ht="15.75" customHeight="1">
      <c r="A106" s="139"/>
      <c r="B106" s="222"/>
      <c r="C106" s="115"/>
      <c r="D106" s="115"/>
      <c r="E106" s="115"/>
      <c r="F106" s="115"/>
      <c r="G106" s="138"/>
      <c r="H106" s="215"/>
      <c r="I106" s="216"/>
    </row>
    <row r="107" spans="1:9" ht="15.75" customHeight="1">
      <c r="A107" s="139"/>
      <c r="B107" s="222"/>
      <c r="C107" s="115"/>
      <c r="D107" s="115"/>
      <c r="E107" s="115"/>
      <c r="F107" s="115"/>
      <c r="G107" s="138"/>
      <c r="H107" s="215"/>
      <c r="I107" s="216"/>
    </row>
    <row r="108" spans="1:9" ht="15.75" customHeight="1">
      <c r="A108" s="139"/>
      <c r="B108" s="222"/>
      <c r="C108" s="115"/>
      <c r="D108" s="115"/>
      <c r="E108" s="115"/>
      <c r="F108" s="115"/>
      <c r="G108" s="138"/>
      <c r="H108" s="215"/>
      <c r="I108" s="216"/>
    </row>
    <row r="109" spans="1:9" ht="15.75" customHeight="1">
      <c r="A109" s="139"/>
      <c r="B109" s="222"/>
      <c r="C109" s="115"/>
      <c r="D109" s="115"/>
      <c r="E109" s="115"/>
      <c r="F109" s="115"/>
      <c r="G109" s="138"/>
      <c r="H109" s="215"/>
      <c r="I109" s="216"/>
    </row>
    <row r="110" spans="1:9" ht="15.75" customHeight="1">
      <c r="A110" s="139"/>
      <c r="B110" s="222"/>
      <c r="C110" s="115"/>
      <c r="D110" s="115"/>
      <c r="E110" s="115"/>
      <c r="F110" s="115"/>
      <c r="G110" s="138"/>
      <c r="H110" s="215"/>
      <c r="I110" s="216"/>
    </row>
    <row r="111" spans="1:9" ht="15.75" customHeight="1">
      <c r="A111" s="139"/>
      <c r="B111" s="222"/>
      <c r="C111" s="115"/>
      <c r="D111" s="115"/>
      <c r="E111" s="115"/>
      <c r="F111" s="115"/>
      <c r="G111" s="138"/>
      <c r="H111" s="215"/>
      <c r="I111" s="216"/>
    </row>
    <row r="112" spans="1:9" ht="15.75" customHeight="1">
      <c r="A112" s="139"/>
      <c r="B112" s="222"/>
      <c r="C112" s="115"/>
      <c r="D112" s="115"/>
      <c r="E112" s="115"/>
      <c r="F112" s="115"/>
      <c r="G112" s="138"/>
      <c r="H112" s="215"/>
      <c r="I112" s="216"/>
    </row>
    <row r="113" spans="1:9" ht="15.75" customHeight="1">
      <c r="A113" s="139"/>
      <c r="B113" s="222"/>
      <c r="C113" s="115"/>
      <c r="D113" s="115"/>
      <c r="E113" s="115"/>
      <c r="F113" s="115"/>
      <c r="G113" s="138"/>
      <c r="H113" s="215"/>
      <c r="I113" s="216"/>
    </row>
    <row r="114" spans="1:9" ht="15.75" customHeight="1">
      <c r="A114" s="139"/>
      <c r="B114" s="222"/>
      <c r="C114" s="115"/>
      <c r="D114" s="115"/>
      <c r="E114" s="115"/>
      <c r="F114" s="115"/>
      <c r="G114" s="138"/>
      <c r="H114" s="215"/>
      <c r="I114" s="216"/>
    </row>
    <row r="115" spans="1:9" ht="15.75" customHeight="1">
      <c r="A115" s="139"/>
      <c r="B115" s="222"/>
      <c r="C115" s="115"/>
      <c r="D115" s="115"/>
      <c r="E115" s="115"/>
      <c r="F115" s="115"/>
      <c r="G115" s="138"/>
      <c r="H115" s="215"/>
      <c r="I115" s="216"/>
    </row>
    <row r="116" spans="1:9" ht="15.75" customHeight="1">
      <c r="A116" s="139"/>
      <c r="B116" s="222"/>
      <c r="C116" s="115"/>
      <c r="D116" s="115"/>
      <c r="E116" s="115"/>
      <c r="F116" s="115"/>
      <c r="G116" s="138"/>
      <c r="H116" s="215"/>
      <c r="I116" s="216"/>
    </row>
    <row r="117" spans="1:9" ht="15.75" customHeight="1">
      <c r="A117" s="139"/>
      <c r="B117" s="222"/>
      <c r="C117" s="115"/>
      <c r="D117" s="115"/>
      <c r="E117" s="115"/>
      <c r="F117" s="115"/>
      <c r="G117" s="138"/>
      <c r="H117" s="215"/>
      <c r="I117" s="216"/>
    </row>
    <row r="118" spans="1:9" ht="15.75" customHeight="1">
      <c r="A118" s="139"/>
      <c r="B118" s="222"/>
      <c r="C118" s="115"/>
      <c r="D118" s="115"/>
      <c r="E118" s="115"/>
      <c r="F118" s="115"/>
      <c r="G118" s="138"/>
      <c r="H118" s="215"/>
      <c r="I118" s="216"/>
    </row>
    <row r="119" spans="1:9" ht="15.75" customHeight="1">
      <c r="A119" s="139"/>
      <c r="B119" s="222"/>
      <c r="C119" s="115"/>
      <c r="D119" s="115"/>
      <c r="E119" s="115"/>
      <c r="F119" s="115"/>
      <c r="G119" s="138"/>
      <c r="H119" s="215"/>
      <c r="I119" s="216"/>
    </row>
    <row r="120" spans="1:9" ht="15.75" customHeight="1">
      <c r="A120" s="139"/>
      <c r="B120" s="222"/>
      <c r="C120" s="115"/>
      <c r="D120" s="115"/>
      <c r="E120" s="115"/>
      <c r="F120" s="115"/>
      <c r="G120" s="138"/>
      <c r="H120" s="215"/>
      <c r="I120" s="216"/>
    </row>
    <row r="121" spans="1:9" ht="15.75" customHeight="1">
      <c r="A121" s="139"/>
      <c r="B121" s="222"/>
      <c r="C121" s="115"/>
      <c r="D121" s="115"/>
      <c r="E121" s="115"/>
      <c r="F121" s="115"/>
      <c r="G121" s="138"/>
      <c r="H121" s="215"/>
      <c r="I121" s="216"/>
    </row>
    <row r="122" spans="1:9" ht="15.75" customHeight="1">
      <c r="A122" s="139"/>
      <c r="B122" s="222"/>
      <c r="C122" s="115"/>
      <c r="D122" s="115"/>
      <c r="E122" s="115"/>
      <c r="F122" s="115"/>
      <c r="G122" s="138"/>
      <c r="H122" s="215"/>
      <c r="I122" s="216"/>
    </row>
    <row r="123" spans="1:9" ht="15.75" customHeight="1">
      <c r="A123" s="139"/>
      <c r="B123" s="222"/>
      <c r="C123" s="115"/>
      <c r="D123" s="115"/>
      <c r="E123" s="115"/>
      <c r="F123" s="115"/>
      <c r="G123" s="138"/>
      <c r="H123" s="215"/>
      <c r="I123" s="216"/>
    </row>
    <row r="124" spans="1:9" ht="15.75" customHeight="1">
      <c r="A124" s="139"/>
      <c r="B124" s="222"/>
      <c r="C124" s="115"/>
      <c r="D124" s="115"/>
      <c r="E124" s="115"/>
      <c r="F124" s="115"/>
      <c r="G124" s="138"/>
      <c r="H124" s="215"/>
      <c r="I124" s="216"/>
    </row>
    <row r="125" spans="1:9" ht="15.75" customHeight="1" thickBot="1">
      <c r="A125" s="139"/>
      <c r="B125" s="222"/>
      <c r="C125" s="115"/>
      <c r="D125" s="115"/>
      <c r="E125" s="115"/>
      <c r="F125" s="115"/>
      <c r="G125" s="138"/>
      <c r="H125" s="215"/>
      <c r="I125" s="216"/>
    </row>
    <row r="126" spans="1:10" ht="15.75" customHeight="1">
      <c r="A126" s="306" t="s">
        <v>814</v>
      </c>
      <c r="B126" s="306"/>
      <c r="C126" s="306"/>
      <c r="D126" s="306"/>
      <c r="E126" s="306"/>
      <c r="F126" s="308" t="s">
        <v>736</v>
      </c>
      <c r="G126" s="309"/>
      <c r="H126" s="309"/>
      <c r="I126" s="309"/>
      <c r="J126" s="117"/>
    </row>
    <row r="127" spans="1:9" ht="15.75" customHeight="1">
      <c r="A127" s="307" t="s">
        <v>815</v>
      </c>
      <c r="B127" s="307"/>
      <c r="C127" s="307"/>
      <c r="D127" s="307"/>
      <c r="E127" s="307"/>
      <c r="F127" s="161"/>
      <c r="G127" s="161"/>
      <c r="H127" s="304" t="s">
        <v>509</v>
      </c>
      <c r="I127" s="305"/>
    </row>
  </sheetData>
  <sheetProtection sheet="1" objects="1" scenarios="1"/>
  <mergeCells count="16">
    <mergeCell ref="A68:E68"/>
    <mergeCell ref="H68:I68"/>
    <mergeCell ref="A67:E67"/>
    <mergeCell ref="F67:I67"/>
    <mergeCell ref="H127:I127"/>
    <mergeCell ref="A126:E126"/>
    <mergeCell ref="A127:E127"/>
    <mergeCell ref="F126:I126"/>
    <mergeCell ref="A2:J2"/>
    <mergeCell ref="A3:B3"/>
    <mergeCell ref="B4:B6"/>
    <mergeCell ref="D5:D6"/>
    <mergeCell ref="E5:E6"/>
    <mergeCell ref="D4:I4"/>
    <mergeCell ref="C4:C6"/>
    <mergeCell ref="F5:F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9" r:id="rId2"/>
  <rowBreaks count="1" manualBreakCount="1">
    <brk id="68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4"/>
  <sheetViews>
    <sheetView showGridLines="0" zoomScale="75" zoomScaleNormal="75" zoomScaleSheetLayoutView="75" workbookViewId="0" topLeftCell="A1">
      <selection activeCell="A1" sqref="A1:L1"/>
    </sheetView>
  </sheetViews>
  <sheetFormatPr defaultColWidth="9.00390625" defaultRowHeight="18" customHeight="1"/>
  <cols>
    <col min="1" max="1" width="3.875" style="54" customWidth="1"/>
    <col min="2" max="2" width="5.625" style="54" customWidth="1"/>
    <col min="3" max="3" width="3.875" style="54" customWidth="1"/>
    <col min="4" max="6" width="10.625" style="54" customWidth="1"/>
    <col min="7" max="7" width="3.875" style="54" customWidth="1"/>
    <col min="8" max="8" width="5.625" style="54" customWidth="1"/>
    <col min="9" max="9" width="3.875" style="54" customWidth="1"/>
    <col min="10" max="12" width="10.625" style="54" customWidth="1"/>
    <col min="13" max="13" width="3.875" style="54" customWidth="1"/>
    <col min="14" max="14" width="5.625" style="54" customWidth="1"/>
    <col min="15" max="15" width="3.875" style="54" customWidth="1"/>
    <col min="16" max="18" width="10.625" style="54" customWidth="1"/>
    <col min="19" max="19" width="3.875" style="54" customWidth="1"/>
    <col min="20" max="20" width="5.625" style="54" customWidth="1"/>
    <col min="21" max="21" width="3.875" style="54" customWidth="1"/>
    <col min="22" max="24" width="10.625" style="54" customWidth="1"/>
    <col min="25" max="16384" width="9.00390625" style="54" customWidth="1"/>
  </cols>
  <sheetData>
    <row r="1" spans="1:24" s="46" customFormat="1" ht="24.75" customHeight="1">
      <c r="A1" s="318" t="s">
        <v>730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20" t="s">
        <v>729</v>
      </c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24" ht="19.5" customHeight="1" thickBot="1">
      <c r="A2" s="57"/>
      <c r="B2" s="57"/>
      <c r="C2" s="57"/>
      <c r="D2" s="57"/>
      <c r="E2" s="57"/>
      <c r="F2" s="57"/>
      <c r="G2" s="57"/>
      <c r="H2" s="57"/>
      <c r="I2" s="57"/>
      <c r="J2" s="79"/>
      <c r="K2" s="79"/>
      <c r="L2" s="57"/>
      <c r="M2" s="80"/>
      <c r="N2" s="80"/>
      <c r="O2" s="80"/>
      <c r="P2" s="57"/>
      <c r="Q2" s="57"/>
      <c r="R2" s="57"/>
      <c r="S2" s="57"/>
      <c r="T2" s="57"/>
      <c r="U2" s="57"/>
      <c r="V2" s="57"/>
      <c r="W2" s="57"/>
      <c r="X2" s="26" t="s">
        <v>183</v>
      </c>
    </row>
    <row r="3" spans="1:24" ht="19.5" customHeight="1">
      <c r="A3" s="316" t="s">
        <v>506</v>
      </c>
      <c r="B3" s="301"/>
      <c r="C3" s="315"/>
      <c r="D3" s="81" t="s">
        <v>4</v>
      </c>
      <c r="E3" s="81" t="s">
        <v>5</v>
      </c>
      <c r="F3" s="82" t="s">
        <v>6</v>
      </c>
      <c r="G3" s="314" t="s">
        <v>506</v>
      </c>
      <c r="H3" s="301"/>
      <c r="I3" s="315"/>
      <c r="J3" s="81" t="s">
        <v>4</v>
      </c>
      <c r="K3" s="81" t="s">
        <v>5</v>
      </c>
      <c r="L3" s="83" t="s">
        <v>6</v>
      </c>
      <c r="M3" s="316" t="s">
        <v>506</v>
      </c>
      <c r="N3" s="301"/>
      <c r="O3" s="315"/>
      <c r="P3" s="81" t="s">
        <v>4</v>
      </c>
      <c r="Q3" s="81" t="s">
        <v>5</v>
      </c>
      <c r="R3" s="82" t="s">
        <v>6</v>
      </c>
      <c r="S3" s="314" t="s">
        <v>506</v>
      </c>
      <c r="T3" s="301"/>
      <c r="U3" s="315"/>
      <c r="V3" s="81" t="s">
        <v>4</v>
      </c>
      <c r="W3" s="81" t="s">
        <v>5</v>
      </c>
      <c r="X3" s="83" t="s">
        <v>6</v>
      </c>
    </row>
    <row r="4" spans="1:24" ht="18" customHeight="1">
      <c r="A4" s="322" t="s">
        <v>507</v>
      </c>
      <c r="B4" s="323"/>
      <c r="C4" s="324"/>
      <c r="D4" s="84">
        <f>IF((SUM(D6,D13,D20,D27,D34,D41,J9,J16,J23,J30,J37,P4,P11,P18,P25,P32,P39,V7,V14,V21,V28:V29))=(SUM(E4:F4)),(SUM(D6,D13,D20,D27,D34,D41,J9,J16,J23,J30,J37,P4,P11,P18,P25,P32,P39,V7,V14,V21,V28:V29)),"数値が違う")</f>
        <v>126523</v>
      </c>
      <c r="E4" s="84">
        <f>SUM(E6,E13,E20,E27,E34,E41,K9,K16,K23,K30,K37,Q4,Q11,Q18,Q25,Q32,Q39,W7,W14,W21,W28:W29)</f>
        <v>56905</v>
      </c>
      <c r="F4" s="84">
        <f>SUM(F6,F13,F20,F27,F34,F41,L9,L16,L23,L30,L37,R4,R11,R18,R25,R32,R39,X7,X14,X21,X28:X29)</f>
        <v>69618</v>
      </c>
      <c r="G4" s="85"/>
      <c r="H4" s="92" t="s">
        <v>129</v>
      </c>
      <c r="I4" s="87"/>
      <c r="J4" s="88">
        <f>SUM(K4:L4)</f>
        <v>1610</v>
      </c>
      <c r="K4" s="89">
        <v>770</v>
      </c>
      <c r="L4" s="90">
        <v>840</v>
      </c>
      <c r="M4" s="325" t="s">
        <v>184</v>
      </c>
      <c r="N4" s="326"/>
      <c r="O4" s="327"/>
      <c r="P4" s="91">
        <f>IF((SUM(P5:P9))=(SUM(Q4:R4)),(SUM(P5:P9)),"数値が違う")</f>
        <v>9336</v>
      </c>
      <c r="Q4" s="84">
        <f>SUM(Q5:Q9)</f>
        <v>4049</v>
      </c>
      <c r="R4" s="84">
        <f>SUM(R5:R9)</f>
        <v>5287</v>
      </c>
      <c r="S4" s="85"/>
      <c r="T4" s="92" t="s">
        <v>185</v>
      </c>
      <c r="U4" s="87"/>
      <c r="V4" s="88">
        <f>SUM(W4:X4)</f>
        <v>569</v>
      </c>
      <c r="W4" s="89">
        <v>208</v>
      </c>
      <c r="X4" s="90">
        <v>361</v>
      </c>
    </row>
    <row r="5" spans="1:24" ht="18" customHeight="1">
      <c r="A5" s="57"/>
      <c r="B5" s="57"/>
      <c r="C5" s="57"/>
      <c r="D5" s="88"/>
      <c r="E5" s="89"/>
      <c r="F5" s="89"/>
      <c r="G5" s="85"/>
      <c r="H5" s="92" t="s">
        <v>130</v>
      </c>
      <c r="I5" s="87"/>
      <c r="J5" s="88">
        <f>SUM(K5:L5)</f>
        <v>1636</v>
      </c>
      <c r="K5" s="89">
        <v>756</v>
      </c>
      <c r="L5" s="89">
        <v>880</v>
      </c>
      <c r="M5" s="86"/>
      <c r="N5" s="92" t="s">
        <v>186</v>
      </c>
      <c r="O5" s="86"/>
      <c r="P5" s="88">
        <f>SUM(Q5:R5)</f>
        <v>1679</v>
      </c>
      <c r="Q5" s="89">
        <v>750</v>
      </c>
      <c r="R5" s="89">
        <v>929</v>
      </c>
      <c r="S5" s="85"/>
      <c r="T5" s="92" t="s">
        <v>187</v>
      </c>
      <c r="U5" s="87"/>
      <c r="V5" s="88">
        <f>SUM(W5:X5)</f>
        <v>588</v>
      </c>
      <c r="W5" s="89">
        <v>197</v>
      </c>
      <c r="X5" s="89">
        <v>391</v>
      </c>
    </row>
    <row r="6" spans="1:24" ht="18" customHeight="1">
      <c r="A6" s="317" t="s">
        <v>131</v>
      </c>
      <c r="B6" s="312"/>
      <c r="C6" s="313"/>
      <c r="D6" s="91">
        <f>IF((SUM(D7:D11))=(SUM(E6:F6)),(SUM(D7:D11)),"数値が違う")</f>
        <v>5016</v>
      </c>
      <c r="E6" s="84">
        <f>SUM(E7:E11)</f>
        <v>2623</v>
      </c>
      <c r="F6" s="84">
        <f>SUM(F7:F11)</f>
        <v>2393</v>
      </c>
      <c r="G6" s="85"/>
      <c r="H6" s="92" t="s">
        <v>132</v>
      </c>
      <c r="I6" s="87"/>
      <c r="J6" s="88">
        <f>SUM(K6:L6)</f>
        <v>1631</v>
      </c>
      <c r="K6" s="89">
        <v>742</v>
      </c>
      <c r="L6" s="89">
        <v>889</v>
      </c>
      <c r="M6" s="86"/>
      <c r="N6" s="92" t="s">
        <v>188</v>
      </c>
      <c r="O6" s="86"/>
      <c r="P6" s="88">
        <f>SUM(Q6:R6)</f>
        <v>1988</v>
      </c>
      <c r="Q6" s="89">
        <v>877</v>
      </c>
      <c r="R6" s="89">
        <v>1111</v>
      </c>
      <c r="S6" s="85"/>
      <c r="T6" s="92"/>
      <c r="U6" s="87"/>
      <c r="V6" s="88"/>
      <c r="W6" s="89"/>
      <c r="X6" s="89"/>
    </row>
    <row r="7" spans="1:24" s="71" customFormat="1" ht="18" customHeight="1">
      <c r="A7" s="86"/>
      <c r="B7" s="92" t="s">
        <v>133</v>
      </c>
      <c r="C7" s="86"/>
      <c r="D7" s="88">
        <f>SUM(E7:F7)</f>
        <v>1006</v>
      </c>
      <c r="E7" s="89">
        <v>553</v>
      </c>
      <c r="F7" s="89">
        <v>453</v>
      </c>
      <c r="G7" s="85"/>
      <c r="H7" s="92" t="s">
        <v>134</v>
      </c>
      <c r="I7" s="87"/>
      <c r="J7" s="88">
        <f>SUM(K7:L7)</f>
        <v>1536</v>
      </c>
      <c r="K7" s="89">
        <v>715</v>
      </c>
      <c r="L7" s="89">
        <v>821</v>
      </c>
      <c r="M7" s="86"/>
      <c r="N7" s="92" t="s">
        <v>189</v>
      </c>
      <c r="O7" s="86"/>
      <c r="P7" s="88">
        <f>SUM(Q7:R7)</f>
        <v>1813</v>
      </c>
      <c r="Q7" s="89">
        <v>786</v>
      </c>
      <c r="R7" s="89">
        <v>1027</v>
      </c>
      <c r="S7" s="328" t="s">
        <v>190</v>
      </c>
      <c r="T7" s="312"/>
      <c r="U7" s="313"/>
      <c r="V7" s="91">
        <f>IF((SUM(V8:V12))=(SUM(W7:X7)),(SUM(V8:V12)),"数値が違う")</f>
        <v>1915</v>
      </c>
      <c r="W7" s="84">
        <f>SUM(W8:W12)</f>
        <v>577</v>
      </c>
      <c r="X7" s="84">
        <f>SUM(X8:X12)</f>
        <v>1338</v>
      </c>
    </row>
    <row r="8" spans="1:24" ht="18" customHeight="1">
      <c r="A8" s="86"/>
      <c r="B8" s="92" t="s">
        <v>49</v>
      </c>
      <c r="C8" s="86"/>
      <c r="D8" s="88">
        <f>SUM(E8:F8)</f>
        <v>945</v>
      </c>
      <c r="E8" s="89">
        <v>483</v>
      </c>
      <c r="F8" s="89">
        <v>462</v>
      </c>
      <c r="G8" s="85"/>
      <c r="H8" s="86"/>
      <c r="I8" s="87"/>
      <c r="J8" s="88"/>
      <c r="K8" s="89"/>
      <c r="L8" s="89"/>
      <c r="M8" s="86"/>
      <c r="N8" s="92" t="s">
        <v>191</v>
      </c>
      <c r="O8" s="86"/>
      <c r="P8" s="88">
        <f>SUM(Q8:R8)</f>
        <v>1896</v>
      </c>
      <c r="Q8" s="89">
        <v>818</v>
      </c>
      <c r="R8" s="89">
        <v>1078</v>
      </c>
      <c r="S8" s="85"/>
      <c r="T8" s="92" t="s">
        <v>192</v>
      </c>
      <c r="U8" s="87"/>
      <c r="V8" s="88">
        <f>SUM(W8:X8)</f>
        <v>488</v>
      </c>
      <c r="W8" s="89">
        <v>166</v>
      </c>
      <c r="X8" s="89">
        <v>322</v>
      </c>
    </row>
    <row r="9" spans="1:24" ht="18" customHeight="1">
      <c r="A9" s="86"/>
      <c r="B9" s="92" t="s">
        <v>50</v>
      </c>
      <c r="C9" s="86"/>
      <c r="D9" s="88">
        <f>SUM(E9:F9)</f>
        <v>1008</v>
      </c>
      <c r="E9" s="89">
        <v>502</v>
      </c>
      <c r="F9" s="89">
        <v>506</v>
      </c>
      <c r="G9" s="328" t="s">
        <v>135</v>
      </c>
      <c r="H9" s="312"/>
      <c r="I9" s="313"/>
      <c r="J9" s="91">
        <f>IF((SUM(J10:J14))=(SUM(K9:L9)),(SUM(J10:J14)),"数値が違う")</f>
        <v>7101</v>
      </c>
      <c r="K9" s="84">
        <f>SUM(K10:K14)</f>
        <v>3312</v>
      </c>
      <c r="L9" s="84">
        <f>SUM(L10:L14)</f>
        <v>3789</v>
      </c>
      <c r="M9" s="86"/>
      <c r="N9" s="92" t="s">
        <v>193</v>
      </c>
      <c r="O9" s="86"/>
      <c r="P9" s="88">
        <f>SUM(Q9:R9)</f>
        <v>1960</v>
      </c>
      <c r="Q9" s="89">
        <v>818</v>
      </c>
      <c r="R9" s="89">
        <v>1142</v>
      </c>
      <c r="S9" s="85"/>
      <c r="T9" s="92" t="s">
        <v>194</v>
      </c>
      <c r="U9" s="87"/>
      <c r="V9" s="88">
        <f>SUM(W9:X9)</f>
        <v>435</v>
      </c>
      <c r="W9" s="89">
        <v>144</v>
      </c>
      <c r="X9" s="89">
        <v>291</v>
      </c>
    </row>
    <row r="10" spans="1:24" ht="18" customHeight="1">
      <c r="A10" s="86"/>
      <c r="B10" s="92" t="s">
        <v>51</v>
      </c>
      <c r="C10" s="86"/>
      <c r="D10" s="88">
        <f>SUM(E10:F10)</f>
        <v>1025</v>
      </c>
      <c r="E10" s="89">
        <v>542</v>
      </c>
      <c r="F10" s="89">
        <v>483</v>
      </c>
      <c r="G10" s="85"/>
      <c r="H10" s="92" t="s">
        <v>136</v>
      </c>
      <c r="I10" s="87"/>
      <c r="J10" s="88">
        <f>SUM(K10:L10)</f>
        <v>1470</v>
      </c>
      <c r="K10" s="89">
        <v>693</v>
      </c>
      <c r="L10" s="89">
        <v>777</v>
      </c>
      <c r="M10" s="86"/>
      <c r="N10" s="92"/>
      <c r="O10" s="86"/>
      <c r="P10" s="88"/>
      <c r="Q10" s="89"/>
      <c r="R10" s="89"/>
      <c r="S10" s="85"/>
      <c r="T10" s="92" t="s">
        <v>195</v>
      </c>
      <c r="U10" s="87"/>
      <c r="V10" s="88">
        <f>SUM(W10:X10)</f>
        <v>377</v>
      </c>
      <c r="W10" s="89">
        <v>116</v>
      </c>
      <c r="X10" s="89">
        <v>261</v>
      </c>
    </row>
    <row r="11" spans="1:24" ht="18" customHeight="1">
      <c r="A11" s="86"/>
      <c r="B11" s="92" t="s">
        <v>52</v>
      </c>
      <c r="C11" s="93"/>
      <c r="D11" s="88">
        <f>SUM(E11:F11)</f>
        <v>1032</v>
      </c>
      <c r="E11" s="89">
        <v>543</v>
      </c>
      <c r="F11" s="89">
        <v>489</v>
      </c>
      <c r="G11" s="85"/>
      <c r="H11" s="92" t="s">
        <v>137</v>
      </c>
      <c r="I11" s="87"/>
      <c r="J11" s="88">
        <f>SUM(K11:L11)</f>
        <v>1524</v>
      </c>
      <c r="K11" s="89">
        <v>691</v>
      </c>
      <c r="L11" s="89">
        <v>833</v>
      </c>
      <c r="M11" s="317" t="s">
        <v>196</v>
      </c>
      <c r="N11" s="312"/>
      <c r="O11" s="313"/>
      <c r="P11" s="91">
        <f>IF((SUM(P12:P16))=(SUM(Q11:R11)),(SUM(P12:P16)),"数値が違う")</f>
        <v>8637</v>
      </c>
      <c r="Q11" s="84">
        <f>SUM(Q12:Q16)</f>
        <v>3760</v>
      </c>
      <c r="R11" s="84">
        <f>SUM(R12:R16)</f>
        <v>4877</v>
      </c>
      <c r="S11" s="85"/>
      <c r="T11" s="92" t="s">
        <v>197</v>
      </c>
      <c r="U11" s="87"/>
      <c r="V11" s="88">
        <f>SUM(W11:X11)</f>
        <v>329</v>
      </c>
      <c r="W11" s="89">
        <v>86</v>
      </c>
      <c r="X11" s="89">
        <v>243</v>
      </c>
    </row>
    <row r="12" spans="1:24" ht="18" customHeight="1">
      <c r="A12" s="86"/>
      <c r="B12" s="92"/>
      <c r="C12" s="93"/>
      <c r="D12" s="57"/>
      <c r="E12" s="57"/>
      <c r="F12" s="89"/>
      <c r="G12" s="85"/>
      <c r="H12" s="92" t="s">
        <v>138</v>
      </c>
      <c r="I12" s="87"/>
      <c r="J12" s="88">
        <f>SUM(K12:L12)</f>
        <v>1504</v>
      </c>
      <c r="K12" s="89">
        <v>689</v>
      </c>
      <c r="L12" s="89">
        <v>815</v>
      </c>
      <c r="M12" s="86"/>
      <c r="N12" s="92" t="s">
        <v>198</v>
      </c>
      <c r="O12" s="86"/>
      <c r="P12" s="88">
        <f>SUM(Q12:R12)</f>
        <v>1775</v>
      </c>
      <c r="Q12" s="89">
        <v>799</v>
      </c>
      <c r="R12" s="89">
        <v>976</v>
      </c>
      <c r="S12" s="85"/>
      <c r="T12" s="92" t="s">
        <v>199</v>
      </c>
      <c r="U12" s="87"/>
      <c r="V12" s="88">
        <f>SUM(W12:X12)</f>
        <v>286</v>
      </c>
      <c r="W12" s="89">
        <v>65</v>
      </c>
      <c r="X12" s="89">
        <v>221</v>
      </c>
    </row>
    <row r="13" spans="1:24" ht="18" customHeight="1">
      <c r="A13" s="317" t="s">
        <v>139</v>
      </c>
      <c r="B13" s="312"/>
      <c r="C13" s="313"/>
      <c r="D13" s="91">
        <f>IF((SUM(D14:D18))=(SUM(E13:F13)),(SUM(D14:D18)),"数値が違う")</f>
        <v>5295</v>
      </c>
      <c r="E13" s="84">
        <f>SUM(E14:E18)</f>
        <v>2685</v>
      </c>
      <c r="F13" s="84">
        <f>SUM(F14:F18)</f>
        <v>2610</v>
      </c>
      <c r="G13" s="85"/>
      <c r="H13" s="92" t="s">
        <v>140</v>
      </c>
      <c r="I13" s="87"/>
      <c r="J13" s="88">
        <f>SUM(K13:L13)</f>
        <v>1475</v>
      </c>
      <c r="K13" s="89">
        <v>687</v>
      </c>
      <c r="L13" s="89">
        <v>788</v>
      </c>
      <c r="M13" s="86"/>
      <c r="N13" s="92" t="s">
        <v>200</v>
      </c>
      <c r="O13" s="86"/>
      <c r="P13" s="88">
        <f>SUM(Q13:R13)</f>
        <v>1567</v>
      </c>
      <c r="Q13" s="89">
        <v>684</v>
      </c>
      <c r="R13" s="89">
        <v>883</v>
      </c>
      <c r="S13" s="85"/>
      <c r="T13" s="92"/>
      <c r="U13" s="87"/>
      <c r="V13" s="88"/>
      <c r="W13" s="89"/>
      <c r="X13" s="89"/>
    </row>
    <row r="14" spans="1:24" s="71" customFormat="1" ht="18" customHeight="1">
      <c r="A14" s="86"/>
      <c r="B14" s="92" t="s">
        <v>53</v>
      </c>
      <c r="C14" s="86"/>
      <c r="D14" s="88">
        <f>SUM(E14:F14)</f>
        <v>1082</v>
      </c>
      <c r="E14" s="89">
        <v>566</v>
      </c>
      <c r="F14" s="89">
        <v>516</v>
      </c>
      <c r="G14" s="85"/>
      <c r="H14" s="92" t="s">
        <v>141</v>
      </c>
      <c r="I14" s="87"/>
      <c r="J14" s="88">
        <f>SUM(K14:L14)</f>
        <v>1128</v>
      </c>
      <c r="K14" s="89">
        <v>552</v>
      </c>
      <c r="L14" s="89">
        <v>576</v>
      </c>
      <c r="M14" s="86"/>
      <c r="N14" s="92" t="s">
        <v>201</v>
      </c>
      <c r="O14" s="86"/>
      <c r="P14" s="88">
        <f>SUM(Q14:R14)</f>
        <v>1654</v>
      </c>
      <c r="Q14" s="89">
        <v>716</v>
      </c>
      <c r="R14" s="89">
        <v>938</v>
      </c>
      <c r="S14" s="328" t="s">
        <v>202</v>
      </c>
      <c r="T14" s="312"/>
      <c r="U14" s="313"/>
      <c r="V14" s="91">
        <f>IF((SUM(V15:V19))=(SUM(W14:X14)),(SUM(V15:V19)),"数値が違う")</f>
        <v>770</v>
      </c>
      <c r="W14" s="84">
        <f>SUM(W15:W19)</f>
        <v>191</v>
      </c>
      <c r="X14" s="84">
        <f>SUM(X15:X19)</f>
        <v>579</v>
      </c>
    </row>
    <row r="15" spans="1:24" ht="18" customHeight="1">
      <c r="A15" s="86"/>
      <c r="B15" s="92" t="s">
        <v>54</v>
      </c>
      <c r="C15" s="86"/>
      <c r="D15" s="88">
        <f>SUM(E15:F15)</f>
        <v>1052</v>
      </c>
      <c r="E15" s="89">
        <v>548</v>
      </c>
      <c r="F15" s="89">
        <v>504</v>
      </c>
      <c r="G15" s="85"/>
      <c r="H15" s="92"/>
      <c r="I15" s="87"/>
      <c r="J15" s="88"/>
      <c r="K15" s="89"/>
      <c r="L15" s="89"/>
      <c r="M15" s="86"/>
      <c r="N15" s="92" t="s">
        <v>203</v>
      </c>
      <c r="O15" s="86"/>
      <c r="P15" s="88">
        <f>SUM(Q15:R15)</f>
        <v>1843</v>
      </c>
      <c r="Q15" s="89">
        <v>791</v>
      </c>
      <c r="R15" s="89">
        <v>1052</v>
      </c>
      <c r="S15" s="85"/>
      <c r="T15" s="92" t="s">
        <v>204</v>
      </c>
      <c r="U15" s="87"/>
      <c r="V15" s="88">
        <f>SUM(W15:X15)</f>
        <v>241</v>
      </c>
      <c r="W15" s="89">
        <v>61</v>
      </c>
      <c r="X15" s="89">
        <v>180</v>
      </c>
    </row>
    <row r="16" spans="1:24" ht="18" customHeight="1">
      <c r="A16" s="86"/>
      <c r="B16" s="92" t="s">
        <v>55</v>
      </c>
      <c r="C16" s="86"/>
      <c r="D16" s="88">
        <f>SUM(E16:F16)</f>
        <v>1045</v>
      </c>
      <c r="E16" s="89">
        <v>543</v>
      </c>
      <c r="F16" s="89">
        <v>502</v>
      </c>
      <c r="G16" s="328" t="s">
        <v>142</v>
      </c>
      <c r="H16" s="312"/>
      <c r="I16" s="313"/>
      <c r="J16" s="91">
        <f>IF((SUM(J17:J21))=(SUM(K16:L16)),(SUM(J17:J21)),"数値が違う")</f>
        <v>6916</v>
      </c>
      <c r="K16" s="84">
        <f>SUM(K17:K21)</f>
        <v>3250</v>
      </c>
      <c r="L16" s="84">
        <f>SUM(L17:L21)</f>
        <v>3666</v>
      </c>
      <c r="M16" s="86"/>
      <c r="N16" s="92" t="s">
        <v>205</v>
      </c>
      <c r="O16" s="86"/>
      <c r="P16" s="88">
        <f>SUM(Q16:R16)</f>
        <v>1798</v>
      </c>
      <c r="Q16" s="89">
        <v>770</v>
      </c>
      <c r="R16" s="89">
        <v>1028</v>
      </c>
      <c r="S16" s="85"/>
      <c r="T16" s="92" t="s">
        <v>206</v>
      </c>
      <c r="U16" s="87"/>
      <c r="V16" s="88">
        <f>SUM(W16:X16)</f>
        <v>178</v>
      </c>
      <c r="W16" s="89">
        <v>39</v>
      </c>
      <c r="X16" s="89">
        <v>139</v>
      </c>
    </row>
    <row r="17" spans="1:24" ht="18" customHeight="1">
      <c r="A17" s="86"/>
      <c r="B17" s="92" t="s">
        <v>56</v>
      </c>
      <c r="C17" s="86"/>
      <c r="D17" s="88">
        <f>SUM(E17:F17)</f>
        <v>1046</v>
      </c>
      <c r="E17" s="89">
        <v>521</v>
      </c>
      <c r="F17" s="89">
        <v>525</v>
      </c>
      <c r="G17" s="85"/>
      <c r="H17" s="92" t="s">
        <v>143</v>
      </c>
      <c r="I17" s="87"/>
      <c r="J17" s="88">
        <f>SUM(K17:L17)</f>
        <v>1486</v>
      </c>
      <c r="K17" s="89">
        <v>677</v>
      </c>
      <c r="L17" s="89">
        <v>809</v>
      </c>
      <c r="M17" s="86"/>
      <c r="N17" s="92"/>
      <c r="O17" s="86"/>
      <c r="P17" s="94"/>
      <c r="Q17" s="84"/>
      <c r="R17" s="84"/>
      <c r="S17" s="85"/>
      <c r="T17" s="92" t="s">
        <v>207</v>
      </c>
      <c r="U17" s="87"/>
      <c r="V17" s="88">
        <f>SUM(W17:X17)</f>
        <v>129</v>
      </c>
      <c r="W17" s="89">
        <v>31</v>
      </c>
      <c r="X17" s="89">
        <v>98</v>
      </c>
    </row>
    <row r="18" spans="1:24" ht="18" customHeight="1">
      <c r="A18" s="86"/>
      <c r="B18" s="92" t="s">
        <v>45</v>
      </c>
      <c r="C18" s="86"/>
      <c r="D18" s="88">
        <f>SUM(E18:F18)</f>
        <v>1070</v>
      </c>
      <c r="E18" s="89">
        <v>507</v>
      </c>
      <c r="F18" s="89">
        <v>563</v>
      </c>
      <c r="G18" s="85"/>
      <c r="H18" s="92" t="s">
        <v>144</v>
      </c>
      <c r="I18" s="87"/>
      <c r="J18" s="88">
        <f>SUM(K18:L18)</f>
        <v>1373</v>
      </c>
      <c r="K18" s="89">
        <v>651</v>
      </c>
      <c r="L18" s="89">
        <v>722</v>
      </c>
      <c r="M18" s="317" t="s">
        <v>208</v>
      </c>
      <c r="N18" s="312"/>
      <c r="O18" s="313"/>
      <c r="P18" s="91">
        <f>IF((SUM(P19:P23))=(SUM(Q18:R18)),(SUM(P19:P23)),"数値が違う")</f>
        <v>8846</v>
      </c>
      <c r="Q18" s="84">
        <f>SUM(Q19:Q23)</f>
        <v>3850</v>
      </c>
      <c r="R18" s="84">
        <f>SUM(R19:R23)</f>
        <v>4996</v>
      </c>
      <c r="S18" s="85"/>
      <c r="T18" s="92" t="s">
        <v>209</v>
      </c>
      <c r="U18" s="87"/>
      <c r="V18" s="88">
        <f>SUM(W18:X18)</f>
        <v>139</v>
      </c>
      <c r="W18" s="89">
        <v>36</v>
      </c>
      <c r="X18" s="89">
        <v>103</v>
      </c>
    </row>
    <row r="19" spans="1:24" ht="18" customHeight="1">
      <c r="A19" s="86"/>
      <c r="B19" s="92"/>
      <c r="C19" s="86"/>
      <c r="D19" s="94"/>
      <c r="E19" s="84"/>
      <c r="F19" s="84"/>
      <c r="G19" s="85"/>
      <c r="H19" s="92" t="s">
        <v>145</v>
      </c>
      <c r="I19" s="87"/>
      <c r="J19" s="88">
        <f>SUM(K19:L19)</f>
        <v>1347</v>
      </c>
      <c r="K19" s="89">
        <v>623</v>
      </c>
      <c r="L19" s="89">
        <v>724</v>
      </c>
      <c r="M19" s="86"/>
      <c r="N19" s="92" t="s">
        <v>210</v>
      </c>
      <c r="O19" s="86"/>
      <c r="P19" s="88">
        <f>SUM(Q19:R19)</f>
        <v>1753</v>
      </c>
      <c r="Q19" s="89">
        <v>755</v>
      </c>
      <c r="R19" s="89">
        <v>998</v>
      </c>
      <c r="S19" s="85"/>
      <c r="T19" s="92" t="s">
        <v>211</v>
      </c>
      <c r="U19" s="87"/>
      <c r="V19" s="88">
        <f>SUM(W19:X19)</f>
        <v>83</v>
      </c>
      <c r="W19" s="89">
        <v>24</v>
      </c>
      <c r="X19" s="89">
        <v>59</v>
      </c>
    </row>
    <row r="20" spans="1:24" s="71" customFormat="1" ht="18" customHeight="1">
      <c r="A20" s="317" t="s">
        <v>146</v>
      </c>
      <c r="B20" s="312"/>
      <c r="C20" s="313"/>
      <c r="D20" s="91">
        <f>IF((SUM(D21:D25))=(SUM(E20:F20)),(SUM(D21:D25)),"数値が違う")</f>
        <v>5892</v>
      </c>
      <c r="E20" s="84">
        <f>SUM(E21:E25)</f>
        <v>3071</v>
      </c>
      <c r="F20" s="84">
        <f>SUM(F21:F25)</f>
        <v>2821</v>
      </c>
      <c r="G20" s="85"/>
      <c r="H20" s="92" t="s">
        <v>147</v>
      </c>
      <c r="I20" s="87"/>
      <c r="J20" s="88">
        <f>SUM(K20:L20)</f>
        <v>1337</v>
      </c>
      <c r="K20" s="89">
        <v>632</v>
      </c>
      <c r="L20" s="89">
        <v>705</v>
      </c>
      <c r="M20" s="86"/>
      <c r="N20" s="92" t="s">
        <v>212</v>
      </c>
      <c r="O20" s="86"/>
      <c r="P20" s="88">
        <f>SUM(Q20:R20)</f>
        <v>1796</v>
      </c>
      <c r="Q20" s="89">
        <v>784</v>
      </c>
      <c r="R20" s="89">
        <v>1012</v>
      </c>
      <c r="S20" s="95"/>
      <c r="T20" s="92"/>
      <c r="U20" s="86"/>
      <c r="V20" s="91"/>
      <c r="W20" s="84"/>
      <c r="X20" s="84"/>
    </row>
    <row r="21" spans="1:24" s="71" customFormat="1" ht="18" customHeight="1">
      <c r="A21" s="86"/>
      <c r="B21" s="92" t="s">
        <v>46</v>
      </c>
      <c r="C21" s="86"/>
      <c r="D21" s="88">
        <f>SUM(E21:F21)</f>
        <v>1084</v>
      </c>
      <c r="E21" s="89">
        <v>567</v>
      </c>
      <c r="F21" s="89">
        <v>517</v>
      </c>
      <c r="G21" s="85"/>
      <c r="H21" s="92" t="s">
        <v>148</v>
      </c>
      <c r="I21" s="87"/>
      <c r="J21" s="88">
        <f>SUM(K21:L21)</f>
        <v>1373</v>
      </c>
      <c r="K21" s="89">
        <v>667</v>
      </c>
      <c r="L21" s="89">
        <v>706</v>
      </c>
      <c r="M21" s="86"/>
      <c r="N21" s="92" t="s">
        <v>213</v>
      </c>
      <c r="O21" s="86"/>
      <c r="P21" s="88">
        <f>SUM(Q21:R21)</f>
        <v>1834</v>
      </c>
      <c r="Q21" s="89">
        <v>804</v>
      </c>
      <c r="R21" s="89">
        <v>1030</v>
      </c>
      <c r="S21" s="328" t="s">
        <v>214</v>
      </c>
      <c r="T21" s="312"/>
      <c r="U21" s="313"/>
      <c r="V21" s="91">
        <f>IF((SUM(V22:V26))=(SUM(W21:X21)),(SUM(V22:V26)),"数値が違う")</f>
        <v>166</v>
      </c>
      <c r="W21" s="84">
        <f>SUM(W22:W26)</f>
        <v>29</v>
      </c>
      <c r="X21" s="84">
        <f>SUM(X22:X26)</f>
        <v>137</v>
      </c>
    </row>
    <row r="22" spans="1:24" ht="18" customHeight="1">
      <c r="A22" s="86"/>
      <c r="B22" s="92" t="s">
        <v>47</v>
      </c>
      <c r="C22" s="86"/>
      <c r="D22" s="88">
        <f>SUM(E22:F22)</f>
        <v>1165</v>
      </c>
      <c r="E22" s="89">
        <v>611</v>
      </c>
      <c r="F22" s="89">
        <v>554</v>
      </c>
      <c r="G22" s="95"/>
      <c r="H22" s="92"/>
      <c r="I22" s="86"/>
      <c r="J22" s="91"/>
      <c r="K22" s="84"/>
      <c r="L22" s="84"/>
      <c r="M22" s="86"/>
      <c r="N22" s="92" t="s">
        <v>215</v>
      </c>
      <c r="O22" s="86"/>
      <c r="P22" s="88">
        <f>SUM(Q22:R22)</f>
        <v>1763</v>
      </c>
      <c r="Q22" s="89">
        <v>787</v>
      </c>
      <c r="R22" s="89">
        <v>976</v>
      </c>
      <c r="S22" s="85"/>
      <c r="T22" s="92" t="s">
        <v>216</v>
      </c>
      <c r="U22" s="87"/>
      <c r="V22" s="88">
        <f>SUM(W22:X22)</f>
        <v>56</v>
      </c>
      <c r="W22" s="89">
        <v>9</v>
      </c>
      <c r="X22" s="89">
        <v>47</v>
      </c>
    </row>
    <row r="23" spans="1:24" ht="18" customHeight="1">
      <c r="A23" s="86"/>
      <c r="B23" s="92" t="s">
        <v>48</v>
      </c>
      <c r="C23" s="86"/>
      <c r="D23" s="88">
        <f>SUM(E23:F23)</f>
        <v>1188</v>
      </c>
      <c r="E23" s="89">
        <v>632</v>
      </c>
      <c r="F23" s="89">
        <v>556</v>
      </c>
      <c r="G23" s="328" t="s">
        <v>149</v>
      </c>
      <c r="H23" s="312"/>
      <c r="I23" s="313"/>
      <c r="J23" s="91">
        <f>IF((SUM(J24:J28))=(SUM(K23:L23)),(SUM(J24:J28)),"数値が違う")</f>
        <v>7123</v>
      </c>
      <c r="K23" s="84">
        <f>SUM(K24:K28)</f>
        <v>3336</v>
      </c>
      <c r="L23" s="84">
        <f>SUM(L24:L28)</f>
        <v>3787</v>
      </c>
      <c r="M23" s="86"/>
      <c r="N23" s="92" t="s">
        <v>217</v>
      </c>
      <c r="O23" s="86"/>
      <c r="P23" s="88">
        <f>SUM(Q23:R23)</f>
        <v>1700</v>
      </c>
      <c r="Q23" s="89">
        <v>720</v>
      </c>
      <c r="R23" s="89">
        <v>980</v>
      </c>
      <c r="S23" s="85"/>
      <c r="T23" s="92" t="s">
        <v>218</v>
      </c>
      <c r="U23" s="87"/>
      <c r="V23" s="88">
        <f>SUM(W23:X23)</f>
        <v>47</v>
      </c>
      <c r="W23" s="89">
        <v>9</v>
      </c>
      <c r="X23" s="89">
        <v>38</v>
      </c>
    </row>
    <row r="24" spans="1:24" ht="18" customHeight="1">
      <c r="A24" s="86"/>
      <c r="B24" s="92" t="s">
        <v>150</v>
      </c>
      <c r="C24" s="86"/>
      <c r="D24" s="88">
        <f>SUM(E24:F24)</f>
        <v>1203</v>
      </c>
      <c r="E24" s="89">
        <v>639</v>
      </c>
      <c r="F24" s="89">
        <v>564</v>
      </c>
      <c r="G24" s="85"/>
      <c r="H24" s="92" t="s">
        <v>151</v>
      </c>
      <c r="I24" s="87"/>
      <c r="J24" s="88">
        <f>SUM(K24:L24)</f>
        <v>1357</v>
      </c>
      <c r="K24" s="89">
        <v>660</v>
      </c>
      <c r="L24" s="89">
        <v>697</v>
      </c>
      <c r="M24" s="86"/>
      <c r="N24" s="92"/>
      <c r="O24" s="86"/>
      <c r="P24" s="88"/>
      <c r="Q24" s="84"/>
      <c r="R24" s="84"/>
      <c r="S24" s="85"/>
      <c r="T24" s="92" t="s">
        <v>219</v>
      </c>
      <c r="U24" s="87"/>
      <c r="V24" s="88">
        <f>SUM(W24:X24)</f>
        <v>32</v>
      </c>
      <c r="W24" s="89">
        <v>8</v>
      </c>
      <c r="X24" s="89">
        <v>24</v>
      </c>
    </row>
    <row r="25" spans="1:24" ht="18" customHeight="1">
      <c r="A25" s="86"/>
      <c r="B25" s="92" t="s">
        <v>152</v>
      </c>
      <c r="C25" s="86"/>
      <c r="D25" s="88">
        <f>SUM(E25:F25)</f>
        <v>1252</v>
      </c>
      <c r="E25" s="89">
        <v>622</v>
      </c>
      <c r="F25" s="89">
        <v>630</v>
      </c>
      <c r="G25" s="85"/>
      <c r="H25" s="92" t="s">
        <v>153</v>
      </c>
      <c r="I25" s="87"/>
      <c r="J25" s="88">
        <f>SUM(K25:L25)</f>
        <v>1427</v>
      </c>
      <c r="K25" s="89">
        <v>669</v>
      </c>
      <c r="L25" s="89">
        <v>758</v>
      </c>
      <c r="M25" s="317" t="s">
        <v>220</v>
      </c>
      <c r="N25" s="312"/>
      <c r="O25" s="313"/>
      <c r="P25" s="91">
        <f>IF((SUM(P26:P30))=(SUM(Q25:R25)),(SUM(P26:P30)),"数値が違う")</f>
        <v>7553</v>
      </c>
      <c r="Q25" s="84">
        <f>SUM(Q26:Q30)</f>
        <v>3094</v>
      </c>
      <c r="R25" s="84">
        <f>SUM(R26:R30)</f>
        <v>4459</v>
      </c>
      <c r="S25" s="85"/>
      <c r="T25" s="92" t="s">
        <v>221</v>
      </c>
      <c r="U25" s="87"/>
      <c r="V25" s="88">
        <f>SUM(W25:X25)</f>
        <v>15</v>
      </c>
      <c r="W25" s="89">
        <v>2</v>
      </c>
      <c r="X25" s="89">
        <v>13</v>
      </c>
    </row>
    <row r="26" spans="1:24" ht="18" customHeight="1">
      <c r="A26" s="86"/>
      <c r="B26" s="92"/>
      <c r="C26" s="86"/>
      <c r="D26" s="88"/>
      <c r="E26" s="84"/>
      <c r="F26" s="84"/>
      <c r="G26" s="85"/>
      <c r="H26" s="92" t="s">
        <v>154</v>
      </c>
      <c r="I26" s="87"/>
      <c r="J26" s="88">
        <f>SUM(K26:L26)</f>
        <v>1445</v>
      </c>
      <c r="K26" s="89">
        <v>671</v>
      </c>
      <c r="L26" s="89">
        <v>774</v>
      </c>
      <c r="M26" s="86"/>
      <c r="N26" s="92" t="s">
        <v>222</v>
      </c>
      <c r="O26" s="86"/>
      <c r="P26" s="88">
        <f>SUM(Q26:R26)</f>
        <v>1616</v>
      </c>
      <c r="Q26" s="89">
        <v>700</v>
      </c>
      <c r="R26" s="89">
        <v>916</v>
      </c>
      <c r="S26" s="85"/>
      <c r="T26" s="92" t="s">
        <v>223</v>
      </c>
      <c r="U26" s="87"/>
      <c r="V26" s="88">
        <f>SUM(W26:X26)</f>
        <v>16</v>
      </c>
      <c r="W26" s="89">
        <v>1</v>
      </c>
      <c r="X26" s="89">
        <v>15</v>
      </c>
    </row>
    <row r="27" spans="1:24" s="71" customFormat="1" ht="18" customHeight="1">
      <c r="A27" s="317" t="s">
        <v>155</v>
      </c>
      <c r="B27" s="312"/>
      <c r="C27" s="313"/>
      <c r="D27" s="91">
        <f>IF((SUM(D28:D32))=(SUM(E27:F27)),(SUM(D28:D32)),"数値が違う")</f>
        <v>7351</v>
      </c>
      <c r="E27" s="84">
        <f>SUM(E28:E32)</f>
        <v>3603</v>
      </c>
      <c r="F27" s="84">
        <f>SUM(F28:F32)</f>
        <v>3748</v>
      </c>
      <c r="G27" s="85"/>
      <c r="H27" s="92" t="s">
        <v>156</v>
      </c>
      <c r="I27" s="87"/>
      <c r="J27" s="88">
        <f>SUM(K27:L27)</f>
        <v>1404</v>
      </c>
      <c r="K27" s="89">
        <v>643</v>
      </c>
      <c r="L27" s="89">
        <v>761</v>
      </c>
      <c r="M27" s="86"/>
      <c r="N27" s="92" t="s">
        <v>224</v>
      </c>
      <c r="O27" s="86"/>
      <c r="P27" s="88">
        <f>SUM(Q27:R27)</f>
        <v>1544</v>
      </c>
      <c r="Q27" s="89">
        <v>664</v>
      </c>
      <c r="R27" s="89">
        <v>880</v>
      </c>
      <c r="S27" s="85"/>
      <c r="T27" s="92"/>
      <c r="U27" s="87"/>
      <c r="V27" s="91"/>
      <c r="W27" s="84"/>
      <c r="X27" s="84"/>
    </row>
    <row r="28" spans="1:24" s="71" customFormat="1" ht="18" customHeight="1">
      <c r="A28" s="86"/>
      <c r="B28" s="92" t="s">
        <v>157</v>
      </c>
      <c r="C28" s="86"/>
      <c r="D28" s="88">
        <f>SUM(E28:F28)</f>
        <v>1240</v>
      </c>
      <c r="E28" s="89">
        <v>631</v>
      </c>
      <c r="F28" s="89">
        <v>609</v>
      </c>
      <c r="G28" s="85"/>
      <c r="H28" s="92" t="s">
        <v>158</v>
      </c>
      <c r="I28" s="87"/>
      <c r="J28" s="88">
        <f>SUM(K28:L28)</f>
        <v>1490</v>
      </c>
      <c r="K28" s="89">
        <v>693</v>
      </c>
      <c r="L28" s="89">
        <v>797</v>
      </c>
      <c r="M28" s="86"/>
      <c r="N28" s="92" t="s">
        <v>225</v>
      </c>
      <c r="O28" s="86"/>
      <c r="P28" s="88">
        <f>SUM(Q28:R28)</f>
        <v>1499</v>
      </c>
      <c r="Q28" s="89">
        <v>611</v>
      </c>
      <c r="R28" s="89">
        <v>888</v>
      </c>
      <c r="S28" s="328" t="s">
        <v>226</v>
      </c>
      <c r="T28" s="312"/>
      <c r="U28" s="313"/>
      <c r="V28" s="91">
        <f>SUM(W28:X28)</f>
        <v>20</v>
      </c>
      <c r="W28" s="84">
        <v>4</v>
      </c>
      <c r="X28" s="84">
        <v>16</v>
      </c>
    </row>
    <row r="29" spans="1:24" s="71" customFormat="1" ht="18" customHeight="1">
      <c r="A29" s="86"/>
      <c r="B29" s="92" t="s">
        <v>159</v>
      </c>
      <c r="C29" s="86"/>
      <c r="D29" s="88">
        <f>SUM(E29:F29)</f>
        <v>1341</v>
      </c>
      <c r="E29" s="89">
        <v>703</v>
      </c>
      <c r="F29" s="89">
        <v>638</v>
      </c>
      <c r="G29" s="85"/>
      <c r="H29" s="92"/>
      <c r="I29" s="87"/>
      <c r="J29" s="91"/>
      <c r="K29" s="84"/>
      <c r="L29" s="84"/>
      <c r="M29" s="86"/>
      <c r="N29" s="92" t="s">
        <v>227</v>
      </c>
      <c r="O29" s="86"/>
      <c r="P29" s="88">
        <f>SUM(Q29:R29)</f>
        <v>1509</v>
      </c>
      <c r="Q29" s="89">
        <v>594</v>
      </c>
      <c r="R29" s="89">
        <v>915</v>
      </c>
      <c r="S29" s="329" t="s">
        <v>303</v>
      </c>
      <c r="T29" s="312"/>
      <c r="U29" s="313"/>
      <c r="V29" s="91">
        <f>SUM(W29:X29)</f>
        <v>165</v>
      </c>
      <c r="W29" s="84">
        <v>89</v>
      </c>
      <c r="X29" s="84">
        <v>76</v>
      </c>
    </row>
    <row r="30" spans="1:24" ht="18" customHeight="1">
      <c r="A30" s="86"/>
      <c r="B30" s="92" t="s">
        <v>160</v>
      </c>
      <c r="C30" s="86"/>
      <c r="D30" s="88">
        <f>SUM(E30:F30)</f>
        <v>1374</v>
      </c>
      <c r="E30" s="89">
        <v>696</v>
      </c>
      <c r="F30" s="89">
        <v>678</v>
      </c>
      <c r="G30" s="328" t="s">
        <v>161</v>
      </c>
      <c r="H30" s="312"/>
      <c r="I30" s="313"/>
      <c r="J30" s="91">
        <f>IF((SUM(J31:J35))=(SUM(K30:L30)),(SUM(J31:J35)),"数値が違う")</f>
        <v>8277</v>
      </c>
      <c r="K30" s="84">
        <f>SUM(K31:K35)</f>
        <v>3898</v>
      </c>
      <c r="L30" s="84">
        <f>SUM(L31:L35)</f>
        <v>4379</v>
      </c>
      <c r="M30" s="86"/>
      <c r="N30" s="92" t="s">
        <v>228</v>
      </c>
      <c r="O30" s="86"/>
      <c r="P30" s="88">
        <f>SUM(Q30:R30)</f>
        <v>1385</v>
      </c>
      <c r="Q30" s="89">
        <v>525</v>
      </c>
      <c r="R30" s="89">
        <v>860</v>
      </c>
      <c r="S30" s="85"/>
      <c r="T30" s="86"/>
      <c r="U30" s="87"/>
      <c r="V30" s="88"/>
      <c r="W30" s="89"/>
      <c r="X30" s="89"/>
    </row>
    <row r="31" spans="1:24" ht="18" customHeight="1">
      <c r="A31" s="86"/>
      <c r="B31" s="92" t="s">
        <v>162</v>
      </c>
      <c r="C31" s="86"/>
      <c r="D31" s="88">
        <f>SUM(E31:F31)</f>
        <v>1625</v>
      </c>
      <c r="E31" s="89">
        <v>767</v>
      </c>
      <c r="F31" s="89">
        <v>858</v>
      </c>
      <c r="G31" s="85"/>
      <c r="H31" s="92" t="s">
        <v>163</v>
      </c>
      <c r="I31" s="87"/>
      <c r="J31" s="88">
        <f>SUM(K31:L31)</f>
        <v>1446</v>
      </c>
      <c r="K31" s="89">
        <v>699</v>
      </c>
      <c r="L31" s="89">
        <v>747</v>
      </c>
      <c r="M31" s="86"/>
      <c r="N31" s="92"/>
      <c r="O31" s="86"/>
      <c r="P31" s="88"/>
      <c r="Q31" s="84"/>
      <c r="R31" s="84"/>
      <c r="S31" s="311" t="s">
        <v>304</v>
      </c>
      <c r="T31" s="312"/>
      <c r="U31" s="313"/>
      <c r="V31" s="88"/>
      <c r="W31" s="89"/>
      <c r="X31" s="89"/>
    </row>
    <row r="32" spans="1:24" ht="18" customHeight="1">
      <c r="A32" s="86"/>
      <c r="B32" s="92" t="s">
        <v>164</v>
      </c>
      <c r="C32" s="86"/>
      <c r="D32" s="88">
        <f>SUM(E32:F32)</f>
        <v>1771</v>
      </c>
      <c r="E32" s="89">
        <v>806</v>
      </c>
      <c r="F32" s="89">
        <v>965</v>
      </c>
      <c r="G32" s="85"/>
      <c r="H32" s="92" t="s">
        <v>165</v>
      </c>
      <c r="I32" s="87"/>
      <c r="J32" s="88">
        <f>SUM(K32:L32)</f>
        <v>1584</v>
      </c>
      <c r="K32" s="89">
        <v>745</v>
      </c>
      <c r="L32" s="89">
        <v>839</v>
      </c>
      <c r="M32" s="317" t="s">
        <v>229</v>
      </c>
      <c r="N32" s="312"/>
      <c r="O32" s="313"/>
      <c r="P32" s="91">
        <f>IF((SUM(P33:P37))=(SUM(Q32:R32)),(SUM(P33:P37)),"数値が違う")</f>
        <v>5850</v>
      </c>
      <c r="Q32" s="84">
        <f>SUM(Q33:Q37)</f>
        <v>2009</v>
      </c>
      <c r="R32" s="84">
        <f>SUM(R33:R37)</f>
        <v>3841</v>
      </c>
      <c r="S32" s="311" t="s">
        <v>230</v>
      </c>
      <c r="T32" s="312"/>
      <c r="U32" s="313"/>
      <c r="V32" s="89">
        <f>IF((SUM(D6,D13,D20))=(SUM(W32:X32)),(SUM(D6,D13,D20)),"数値が違う")</f>
        <v>16203</v>
      </c>
      <c r="W32" s="89">
        <f>SUM(E6,E13,E20)</f>
        <v>8379</v>
      </c>
      <c r="X32" s="89">
        <f>SUM(F6,F13,F20)</f>
        <v>7824</v>
      </c>
    </row>
    <row r="33" spans="1:24" ht="18" customHeight="1">
      <c r="A33" s="86"/>
      <c r="B33" s="92"/>
      <c r="C33" s="86"/>
      <c r="D33" s="88"/>
      <c r="E33" s="84"/>
      <c r="F33" s="84"/>
      <c r="G33" s="85"/>
      <c r="H33" s="92" t="s">
        <v>166</v>
      </c>
      <c r="I33" s="87"/>
      <c r="J33" s="88">
        <f>SUM(K33:L33)</f>
        <v>1600</v>
      </c>
      <c r="K33" s="89">
        <v>733</v>
      </c>
      <c r="L33" s="89">
        <v>867</v>
      </c>
      <c r="M33" s="86"/>
      <c r="N33" s="92" t="s">
        <v>231</v>
      </c>
      <c r="O33" s="86"/>
      <c r="P33" s="88">
        <f>SUM(Q33:R33)</f>
        <v>1413</v>
      </c>
      <c r="Q33" s="89">
        <v>529</v>
      </c>
      <c r="R33" s="89">
        <v>884</v>
      </c>
      <c r="S33" s="311" t="s">
        <v>232</v>
      </c>
      <c r="T33" s="312"/>
      <c r="U33" s="313"/>
      <c r="V33" s="89">
        <f>IF((SUM(D27,D34,D41,J9,J16,J23,J30,J37,P4,P11))=(SUM(W33:X33)),(SUM(D27,D34,D41,J9,J16,J23,J30,J37,P4,P11)),"数値が違う")</f>
        <v>81589</v>
      </c>
      <c r="W33" s="89">
        <f>SUM(E27,E34,E41,K9,K16,K23,K30,K37,Q4,Q11)</f>
        <v>37511</v>
      </c>
      <c r="X33" s="89">
        <f>SUM(F27,F34,F41,L9,L16,L23,L30,L37,R4,R11)</f>
        <v>44078</v>
      </c>
    </row>
    <row r="34" spans="1:24" ht="18" customHeight="1">
      <c r="A34" s="317" t="s">
        <v>167</v>
      </c>
      <c r="B34" s="312"/>
      <c r="C34" s="313"/>
      <c r="D34" s="91">
        <f>IF((SUM(D35:D39))=(SUM(E34:F34)),(SUM(D35:D39)),"数値が違う")</f>
        <v>8054</v>
      </c>
      <c r="E34" s="84">
        <f>SUM(E35:E39)</f>
        <v>3774</v>
      </c>
      <c r="F34" s="84">
        <f>SUM(F35:F39)</f>
        <v>4280</v>
      </c>
      <c r="G34" s="85"/>
      <c r="H34" s="92" t="s">
        <v>168</v>
      </c>
      <c r="I34" s="87"/>
      <c r="J34" s="88">
        <f>SUM(K34:L34)</f>
        <v>1755</v>
      </c>
      <c r="K34" s="89">
        <v>834</v>
      </c>
      <c r="L34" s="89">
        <v>921</v>
      </c>
      <c r="M34" s="86"/>
      <c r="N34" s="92" t="s">
        <v>233</v>
      </c>
      <c r="O34" s="86"/>
      <c r="P34" s="88">
        <f>SUM(Q34:R34)</f>
        <v>1201</v>
      </c>
      <c r="Q34" s="89">
        <v>427</v>
      </c>
      <c r="R34" s="89">
        <v>774</v>
      </c>
      <c r="S34" s="311" t="s">
        <v>234</v>
      </c>
      <c r="T34" s="312"/>
      <c r="U34" s="313"/>
      <c r="V34" s="89">
        <f>IF((SUM(P18,P25,P32,P39,V7,V14,V21,V28))=(SUM(W34:X34)),(SUM(P18,P25,P32,P39,V7,V14,V21,V28)),"数値が違う")</f>
        <v>28566</v>
      </c>
      <c r="W34" s="89">
        <f>SUM(Q18,Q25,Q32,Q39,W7,W14,W21,W28)</f>
        <v>10926</v>
      </c>
      <c r="X34" s="89">
        <f>SUM(R18,R25,R32,R39,X7,X14,X21,X28)</f>
        <v>17640</v>
      </c>
    </row>
    <row r="35" spans="1:24" s="71" customFormat="1" ht="18" customHeight="1">
      <c r="A35" s="86"/>
      <c r="B35" s="92" t="s">
        <v>169</v>
      </c>
      <c r="C35" s="86"/>
      <c r="D35" s="88">
        <f>SUM(E35:F35)</f>
        <v>1646</v>
      </c>
      <c r="E35" s="89">
        <v>754</v>
      </c>
      <c r="F35" s="89">
        <v>892</v>
      </c>
      <c r="G35" s="85"/>
      <c r="H35" s="92" t="s">
        <v>170</v>
      </c>
      <c r="I35" s="87"/>
      <c r="J35" s="88">
        <f>SUM(K35:L35)</f>
        <v>1892</v>
      </c>
      <c r="K35" s="89">
        <v>887</v>
      </c>
      <c r="L35" s="89">
        <v>1005</v>
      </c>
      <c r="M35" s="86"/>
      <c r="N35" s="92" t="s">
        <v>235</v>
      </c>
      <c r="O35" s="86"/>
      <c r="P35" s="88">
        <f>SUM(Q35:R35)</f>
        <v>1169</v>
      </c>
      <c r="Q35" s="89">
        <v>383</v>
      </c>
      <c r="R35" s="89">
        <v>786</v>
      </c>
      <c r="S35" s="95"/>
      <c r="T35" s="96"/>
      <c r="U35" s="97"/>
      <c r="V35" s="91"/>
      <c r="W35" s="84"/>
      <c r="X35" s="84"/>
    </row>
    <row r="36" spans="1:24" ht="18" customHeight="1">
      <c r="A36" s="86"/>
      <c r="B36" s="92" t="s">
        <v>171</v>
      </c>
      <c r="C36" s="86"/>
      <c r="D36" s="88">
        <f>SUM(E36:F36)</f>
        <v>1634</v>
      </c>
      <c r="E36" s="89">
        <v>795</v>
      </c>
      <c r="F36" s="89">
        <v>839</v>
      </c>
      <c r="G36" s="85"/>
      <c r="H36" s="92"/>
      <c r="I36" s="87"/>
      <c r="J36" s="91"/>
      <c r="K36" s="84"/>
      <c r="L36" s="84"/>
      <c r="M36" s="86"/>
      <c r="N36" s="92" t="s">
        <v>236</v>
      </c>
      <c r="O36" s="86"/>
      <c r="P36" s="88">
        <f>SUM(Q36:R36)</f>
        <v>1126</v>
      </c>
      <c r="Q36" s="89">
        <v>344</v>
      </c>
      <c r="R36" s="89">
        <v>782</v>
      </c>
      <c r="S36" s="330" t="s">
        <v>305</v>
      </c>
      <c r="T36" s="312"/>
      <c r="U36" s="313"/>
      <c r="V36" s="91"/>
      <c r="W36" s="57"/>
      <c r="X36" s="57"/>
    </row>
    <row r="37" spans="1:24" ht="18" customHeight="1">
      <c r="A37" s="86"/>
      <c r="B37" s="92" t="s">
        <v>172</v>
      </c>
      <c r="C37" s="86"/>
      <c r="D37" s="88">
        <f>SUM(E37:F37)</f>
        <v>1588</v>
      </c>
      <c r="E37" s="89">
        <v>786</v>
      </c>
      <c r="F37" s="89">
        <v>802</v>
      </c>
      <c r="G37" s="328" t="s">
        <v>173</v>
      </c>
      <c r="H37" s="312"/>
      <c r="I37" s="313"/>
      <c r="J37" s="91">
        <f>IF((SUM(J38:J42))=(SUM(K37:L37)),(SUM(J38:J42)),"数値が違う")</f>
        <v>10718</v>
      </c>
      <c r="K37" s="84">
        <f>SUM(K38:K42)</f>
        <v>4786</v>
      </c>
      <c r="L37" s="84">
        <f>SUM(L38:L42)</f>
        <v>5932</v>
      </c>
      <c r="M37" s="86"/>
      <c r="N37" s="92" t="s">
        <v>237</v>
      </c>
      <c r="O37" s="86"/>
      <c r="P37" s="88">
        <f>SUM(Q37:R37)</f>
        <v>941</v>
      </c>
      <c r="Q37" s="89">
        <v>326</v>
      </c>
      <c r="R37" s="89">
        <v>615</v>
      </c>
      <c r="S37" s="311" t="s">
        <v>230</v>
      </c>
      <c r="T37" s="312"/>
      <c r="U37" s="313"/>
      <c r="V37" s="98">
        <f>ROUND(((V32/D4)*100),1)</f>
        <v>12.8</v>
      </c>
      <c r="W37" s="98">
        <f>ROUND(((W32/E4)*100),1)</f>
        <v>14.7</v>
      </c>
      <c r="X37" s="98">
        <f>ROUND(((X32/F4)*100),1)</f>
        <v>11.2</v>
      </c>
    </row>
    <row r="38" spans="1:24" ht="18" customHeight="1">
      <c r="A38" s="86"/>
      <c r="B38" s="92" t="s">
        <v>174</v>
      </c>
      <c r="C38" s="86"/>
      <c r="D38" s="88">
        <f>SUM(E38:F38)</f>
        <v>1541</v>
      </c>
      <c r="E38" s="89">
        <v>704</v>
      </c>
      <c r="F38" s="89">
        <v>837</v>
      </c>
      <c r="G38" s="85"/>
      <c r="H38" s="92" t="s">
        <v>175</v>
      </c>
      <c r="I38" s="87"/>
      <c r="J38" s="88">
        <f>SUM(K38:L38)</f>
        <v>2055</v>
      </c>
      <c r="K38" s="89">
        <v>904</v>
      </c>
      <c r="L38" s="89">
        <v>1151</v>
      </c>
      <c r="M38" s="86"/>
      <c r="N38" s="92"/>
      <c r="O38" s="86"/>
      <c r="P38" s="88"/>
      <c r="Q38" s="84"/>
      <c r="R38" s="84"/>
      <c r="S38" s="311" t="s">
        <v>232</v>
      </c>
      <c r="T38" s="312"/>
      <c r="U38" s="313"/>
      <c r="V38" s="98">
        <f>ROUND(((V33/D4)*100),1)</f>
        <v>64.5</v>
      </c>
      <c r="W38" s="98">
        <f>ROUND(((W33/E4)*100),1)</f>
        <v>65.9</v>
      </c>
      <c r="X38" s="98">
        <f>ROUND(((X33/F4)*100),1)</f>
        <v>63.3</v>
      </c>
    </row>
    <row r="39" spans="1:24" ht="18" customHeight="1">
      <c r="A39" s="86"/>
      <c r="B39" s="92" t="s">
        <v>176</v>
      </c>
      <c r="C39" s="86"/>
      <c r="D39" s="88">
        <f>SUM(E39:F39)</f>
        <v>1645</v>
      </c>
      <c r="E39" s="89">
        <v>735</v>
      </c>
      <c r="F39" s="89">
        <v>910</v>
      </c>
      <c r="G39" s="85"/>
      <c r="H39" s="92" t="s">
        <v>177</v>
      </c>
      <c r="I39" s="87"/>
      <c r="J39" s="88">
        <f>SUM(K39:L39)</f>
        <v>2399</v>
      </c>
      <c r="K39" s="89">
        <v>1053</v>
      </c>
      <c r="L39" s="89">
        <v>1346</v>
      </c>
      <c r="M39" s="317" t="s">
        <v>238</v>
      </c>
      <c r="N39" s="312"/>
      <c r="O39" s="313"/>
      <c r="P39" s="91">
        <f>IF((SUM(P40:P42,V4:V5))=(SUM(Q39:R39)),(SUM(P40:P42,V4:V5)),"数値が違う")</f>
        <v>3446</v>
      </c>
      <c r="Q39" s="84">
        <f>SUM(Q40:Q42,W4:W5)</f>
        <v>1172</v>
      </c>
      <c r="R39" s="84">
        <f>SUM(R40:R42,X4:X5)</f>
        <v>2274</v>
      </c>
      <c r="S39" s="311" t="s">
        <v>234</v>
      </c>
      <c r="T39" s="312"/>
      <c r="U39" s="313"/>
      <c r="V39" s="98">
        <f>ROUND(((V34/D4)*100),1)</f>
        <v>22.6</v>
      </c>
      <c r="W39" s="98">
        <f>ROUND(((W34/E4)*100),1)</f>
        <v>19.2</v>
      </c>
      <c r="X39" s="98">
        <f>ROUND(((X34/F4)*100),1)</f>
        <v>25.3</v>
      </c>
    </row>
    <row r="40" spans="1:24" ht="18" customHeight="1">
      <c r="A40" s="86"/>
      <c r="B40" s="92"/>
      <c r="C40" s="86"/>
      <c r="D40" s="88"/>
      <c r="E40" s="84"/>
      <c r="F40" s="84"/>
      <c r="G40" s="85"/>
      <c r="H40" s="92" t="s">
        <v>178</v>
      </c>
      <c r="I40" s="87"/>
      <c r="J40" s="88">
        <f>SUM(K40:L40)</f>
        <v>2407</v>
      </c>
      <c r="K40" s="89">
        <v>1101</v>
      </c>
      <c r="L40" s="89">
        <v>1306</v>
      </c>
      <c r="M40" s="86"/>
      <c r="N40" s="92" t="s">
        <v>239</v>
      </c>
      <c r="O40" s="86"/>
      <c r="P40" s="88">
        <f>SUM(Q40:R40)</f>
        <v>943</v>
      </c>
      <c r="Q40" s="89">
        <v>319</v>
      </c>
      <c r="R40" s="89">
        <v>624</v>
      </c>
      <c r="S40" s="85"/>
      <c r="T40" s="86"/>
      <c r="U40" s="87"/>
      <c r="V40" s="88"/>
      <c r="W40" s="89"/>
      <c r="X40" s="89"/>
    </row>
    <row r="41" spans="1:24" ht="18" customHeight="1">
      <c r="A41" s="317" t="s">
        <v>179</v>
      </c>
      <c r="B41" s="312"/>
      <c r="C41" s="313"/>
      <c r="D41" s="91">
        <f>IF((SUM(D42,J4:J7))=(SUM(E41:F41)),(SUM(D42,J4:J7)),"数値が違う")</f>
        <v>8076</v>
      </c>
      <c r="E41" s="84">
        <f>SUM(E42,K4:K7)</f>
        <v>3743</v>
      </c>
      <c r="F41" s="84">
        <f>SUM(F42,L4:L7)</f>
        <v>4333</v>
      </c>
      <c r="G41" s="85"/>
      <c r="H41" s="92" t="s">
        <v>180</v>
      </c>
      <c r="I41" s="87"/>
      <c r="J41" s="88">
        <f>SUM(K41:L41)</f>
        <v>2340</v>
      </c>
      <c r="K41" s="89">
        <v>1066</v>
      </c>
      <c r="L41" s="89">
        <v>1274</v>
      </c>
      <c r="M41" s="86"/>
      <c r="N41" s="92" t="s">
        <v>240</v>
      </c>
      <c r="O41" s="86"/>
      <c r="P41" s="88">
        <f>SUM(Q41:R41)</f>
        <v>673</v>
      </c>
      <c r="Q41" s="57">
        <v>236</v>
      </c>
      <c r="R41" s="57">
        <v>437</v>
      </c>
      <c r="S41" s="330" t="s">
        <v>241</v>
      </c>
      <c r="T41" s="312"/>
      <c r="U41" s="313"/>
      <c r="V41" s="99">
        <v>44.5</v>
      </c>
      <c r="W41" s="100">
        <v>42.2</v>
      </c>
      <c r="X41" s="100">
        <v>46.3</v>
      </c>
    </row>
    <row r="42" spans="1:24" ht="18" customHeight="1" thickBot="1">
      <c r="A42" s="86"/>
      <c r="B42" s="92" t="s">
        <v>181</v>
      </c>
      <c r="C42" s="86"/>
      <c r="D42" s="88">
        <f>SUM(E42:F42)</f>
        <v>1663</v>
      </c>
      <c r="E42" s="89">
        <v>760</v>
      </c>
      <c r="F42" s="89">
        <v>903</v>
      </c>
      <c r="G42" s="85"/>
      <c r="H42" s="92" t="s">
        <v>182</v>
      </c>
      <c r="I42" s="87"/>
      <c r="J42" s="88">
        <f>SUM(K42:L42)</f>
        <v>1517</v>
      </c>
      <c r="K42" s="89">
        <v>662</v>
      </c>
      <c r="L42" s="89">
        <v>855</v>
      </c>
      <c r="M42" s="86"/>
      <c r="N42" s="92" t="s">
        <v>242</v>
      </c>
      <c r="O42" s="86"/>
      <c r="P42" s="88">
        <f>SUM(Q42:R42)</f>
        <v>673</v>
      </c>
      <c r="Q42" s="57">
        <v>212</v>
      </c>
      <c r="R42" s="57">
        <v>461</v>
      </c>
      <c r="S42" s="95"/>
      <c r="T42" s="86"/>
      <c r="U42" s="86"/>
      <c r="V42" s="94"/>
      <c r="W42" s="57"/>
      <c r="X42" s="57"/>
    </row>
    <row r="43" spans="1:24" ht="18" customHeight="1">
      <c r="A43" s="101"/>
      <c r="B43" s="83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83"/>
      <c r="O43" s="101"/>
      <c r="P43" s="101"/>
      <c r="Q43" s="101"/>
      <c r="R43" s="101"/>
      <c r="S43" s="101"/>
      <c r="T43" s="101"/>
      <c r="U43" s="101"/>
      <c r="V43" s="308" t="s">
        <v>736</v>
      </c>
      <c r="W43" s="310"/>
      <c r="X43" s="310"/>
    </row>
    <row r="44" spans="1:24" ht="18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102"/>
      <c r="O44" s="57"/>
      <c r="P44" s="57"/>
      <c r="Q44" s="57"/>
      <c r="R44" s="57"/>
      <c r="S44" s="57"/>
      <c r="T44" s="57"/>
      <c r="U44" s="57"/>
      <c r="V44" s="57"/>
      <c r="W44" s="304" t="s">
        <v>306</v>
      </c>
      <c r="X44" s="305"/>
    </row>
  </sheetData>
  <sheetProtection sheet="1" objects="1" scenarios="1"/>
  <mergeCells count="40">
    <mergeCell ref="S39:U39"/>
    <mergeCell ref="S41:U41"/>
    <mergeCell ref="S34:U34"/>
    <mergeCell ref="S36:U36"/>
    <mergeCell ref="S37:U37"/>
    <mergeCell ref="S38:U38"/>
    <mergeCell ref="M39:O39"/>
    <mergeCell ref="G30:I30"/>
    <mergeCell ref="G37:I37"/>
    <mergeCell ref="S7:U7"/>
    <mergeCell ref="S14:U14"/>
    <mergeCell ref="S21:U21"/>
    <mergeCell ref="S28:U28"/>
    <mergeCell ref="S29:U29"/>
    <mergeCell ref="S32:U32"/>
    <mergeCell ref="S33:U33"/>
    <mergeCell ref="A41:C41"/>
    <mergeCell ref="G9:I9"/>
    <mergeCell ref="G16:I16"/>
    <mergeCell ref="G23:I23"/>
    <mergeCell ref="A13:C13"/>
    <mergeCell ref="A20:C20"/>
    <mergeCell ref="A27:C27"/>
    <mergeCell ref="A34:C34"/>
    <mergeCell ref="A6:C6"/>
    <mergeCell ref="A1:L1"/>
    <mergeCell ref="M1:X1"/>
    <mergeCell ref="A3:C3"/>
    <mergeCell ref="A4:C4"/>
    <mergeCell ref="M4:O4"/>
    <mergeCell ref="V43:X43"/>
    <mergeCell ref="W44:X44"/>
    <mergeCell ref="S31:U31"/>
    <mergeCell ref="G3:I3"/>
    <mergeCell ref="M3:O3"/>
    <mergeCell ref="S3:U3"/>
    <mergeCell ref="M11:O11"/>
    <mergeCell ref="M18:O18"/>
    <mergeCell ref="M25:O25"/>
    <mergeCell ref="M32:O3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="75" zoomScaleNormal="75" zoomScaleSheetLayoutView="75" workbookViewId="0" topLeftCell="A1">
      <selection activeCell="A1" sqref="A1:J1"/>
    </sheetView>
  </sheetViews>
  <sheetFormatPr defaultColWidth="9.00390625" defaultRowHeight="21.75" customHeight="1"/>
  <cols>
    <col min="1" max="2" width="3.625" style="54" customWidth="1"/>
    <col min="3" max="3" width="22.625" style="54" customWidth="1"/>
    <col min="4" max="4" width="10.625" style="54" customWidth="1"/>
    <col min="5" max="16384" width="8.625" style="54" customWidth="1"/>
  </cols>
  <sheetData>
    <row r="1" spans="1:21" s="46" customFormat="1" ht="30" customHeight="1">
      <c r="A1" s="318" t="s">
        <v>505</v>
      </c>
      <c r="B1" s="319"/>
      <c r="C1" s="319"/>
      <c r="D1" s="319"/>
      <c r="E1" s="319"/>
      <c r="F1" s="319"/>
      <c r="G1" s="319"/>
      <c r="H1" s="319"/>
      <c r="I1" s="319"/>
      <c r="J1" s="319"/>
      <c r="K1" s="320" t="s">
        <v>812</v>
      </c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1" ht="22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26" t="s">
        <v>183</v>
      </c>
    </row>
    <row r="3" spans="1:21" ht="22.5" customHeight="1">
      <c r="A3" s="230" t="s">
        <v>243</v>
      </c>
      <c r="B3" s="231"/>
      <c r="C3" s="231"/>
      <c r="D3" s="227" t="s">
        <v>294</v>
      </c>
      <c r="E3" s="231"/>
      <c r="F3" s="231"/>
      <c r="G3" s="227" t="s">
        <v>295</v>
      </c>
      <c r="H3" s="231"/>
      <c r="I3" s="331" t="s">
        <v>296</v>
      </c>
      <c r="J3" s="344"/>
      <c r="K3" s="285" t="s">
        <v>297</v>
      </c>
      <c r="L3" s="345"/>
      <c r="M3" s="227" t="s">
        <v>298</v>
      </c>
      <c r="N3" s="231"/>
      <c r="O3" s="227" t="s">
        <v>299</v>
      </c>
      <c r="P3" s="231"/>
      <c r="Q3" s="227" t="s">
        <v>300</v>
      </c>
      <c r="R3" s="231"/>
      <c r="S3" s="227" t="s">
        <v>301</v>
      </c>
      <c r="T3" s="331"/>
      <c r="U3" s="332" t="s">
        <v>244</v>
      </c>
    </row>
    <row r="4" spans="1:21" ht="22.5" customHeight="1">
      <c r="A4" s="232"/>
      <c r="B4" s="229"/>
      <c r="C4" s="229"/>
      <c r="D4" s="58" t="s">
        <v>4</v>
      </c>
      <c r="E4" s="58" t="s">
        <v>5</v>
      </c>
      <c r="F4" s="58" t="s">
        <v>6</v>
      </c>
      <c r="G4" s="58" t="s">
        <v>5</v>
      </c>
      <c r="H4" s="58" t="s">
        <v>6</v>
      </c>
      <c r="I4" s="58" t="s">
        <v>5</v>
      </c>
      <c r="J4" s="63" t="s">
        <v>6</v>
      </c>
      <c r="K4" s="64" t="s">
        <v>5</v>
      </c>
      <c r="L4" s="58" t="s">
        <v>6</v>
      </c>
      <c r="M4" s="58" t="s">
        <v>5</v>
      </c>
      <c r="N4" s="58" t="s">
        <v>6</v>
      </c>
      <c r="O4" s="58" t="s">
        <v>5</v>
      </c>
      <c r="P4" s="58" t="s">
        <v>6</v>
      </c>
      <c r="Q4" s="58" t="s">
        <v>5</v>
      </c>
      <c r="R4" s="58" t="s">
        <v>6</v>
      </c>
      <c r="S4" s="58" t="s">
        <v>5</v>
      </c>
      <c r="T4" s="63" t="s">
        <v>6</v>
      </c>
      <c r="U4" s="333"/>
    </row>
    <row r="5" spans="1:21" ht="22.5" customHeight="1">
      <c r="A5" s="338" t="s">
        <v>766</v>
      </c>
      <c r="B5" s="339"/>
      <c r="C5" s="340"/>
      <c r="D5" s="39">
        <f>SUM(E5:F5)</f>
        <v>110200</v>
      </c>
      <c r="E5" s="39">
        <f>SUM(G5,I5,K5,M5,O5,Q5,S5)</f>
        <v>48083</v>
      </c>
      <c r="F5" s="39">
        <f>SUM(H5,J5,L5,N5,P5,R5,T5)</f>
        <v>62117</v>
      </c>
      <c r="G5" s="39">
        <v>3949</v>
      </c>
      <c r="H5" s="39">
        <v>4453</v>
      </c>
      <c r="I5" s="39">
        <v>7276</v>
      </c>
      <c r="J5" s="39">
        <v>8898</v>
      </c>
      <c r="K5" s="39">
        <v>6601</v>
      </c>
      <c r="L5" s="39">
        <v>7520</v>
      </c>
      <c r="M5" s="39">
        <v>8920</v>
      </c>
      <c r="N5" s="39">
        <v>10481</v>
      </c>
      <c r="O5" s="39">
        <v>7989</v>
      </c>
      <c r="P5" s="39">
        <v>10261</v>
      </c>
      <c r="Q5" s="39">
        <v>4118</v>
      </c>
      <c r="R5" s="39">
        <v>5187</v>
      </c>
      <c r="S5" s="39">
        <v>9230</v>
      </c>
      <c r="T5" s="39">
        <v>15317</v>
      </c>
      <c r="U5" s="65" t="s">
        <v>768</v>
      </c>
    </row>
    <row r="6" spans="1:21" ht="22.5" customHeight="1">
      <c r="A6" s="66"/>
      <c r="B6" s="338" t="s">
        <v>245</v>
      </c>
      <c r="C6" s="341"/>
      <c r="D6" s="39">
        <f>SUM(E6:F6)</f>
        <v>61300</v>
      </c>
      <c r="E6" s="39">
        <f>SUM(G6,I6,K6,M6,O6,Q6,S6)</f>
        <v>33116</v>
      </c>
      <c r="F6" s="39">
        <f>SUM(H6,J6,L6,N6,P6,R6,T6)</f>
        <v>28184</v>
      </c>
      <c r="G6" s="39">
        <v>588</v>
      </c>
      <c r="H6" s="39">
        <v>636</v>
      </c>
      <c r="I6" s="39">
        <v>5716</v>
      </c>
      <c r="J6" s="39">
        <v>5977</v>
      </c>
      <c r="K6" s="39">
        <v>6086</v>
      </c>
      <c r="L6" s="39">
        <v>4409</v>
      </c>
      <c r="M6" s="39">
        <v>8171</v>
      </c>
      <c r="N6" s="39">
        <v>7296</v>
      </c>
      <c r="O6" s="39">
        <v>7003</v>
      </c>
      <c r="P6" s="39">
        <v>6144</v>
      </c>
      <c r="Q6" s="39">
        <v>2589</v>
      </c>
      <c r="R6" s="39">
        <v>1763</v>
      </c>
      <c r="S6" s="39">
        <v>2963</v>
      </c>
      <c r="T6" s="39">
        <v>1959</v>
      </c>
      <c r="U6" s="67" t="s">
        <v>302</v>
      </c>
    </row>
    <row r="7" spans="1:21" ht="22.5" customHeight="1">
      <c r="A7" s="66"/>
      <c r="B7" s="66"/>
      <c r="C7" s="6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67"/>
    </row>
    <row r="8" spans="1:21" s="71" customFormat="1" ht="22.5" customHeight="1">
      <c r="A8" s="334" t="s">
        <v>767</v>
      </c>
      <c r="B8" s="342"/>
      <c r="C8" s="343"/>
      <c r="D8" s="69">
        <f>SUM(E8:F8)</f>
        <v>110155</v>
      </c>
      <c r="E8" s="69">
        <f>IF(SUM(G8,I8,K8,M8,O8,Q8,S8)=0,"－",SUM(G8,I8,K8,M8,O8,Q8,S8))</f>
        <v>48437</v>
      </c>
      <c r="F8" s="69">
        <f>IF(SUM(H8,J8,L8,N8,P8,R8,T8)=0,"－",SUM(H8,J8,L8,N8,P8,R8,T8))</f>
        <v>61718</v>
      </c>
      <c r="G8" s="69">
        <v>3603</v>
      </c>
      <c r="H8" s="69">
        <v>3748</v>
      </c>
      <c r="I8" s="69">
        <v>7517</v>
      </c>
      <c r="J8" s="69">
        <v>8613</v>
      </c>
      <c r="K8" s="69">
        <v>6562</v>
      </c>
      <c r="L8" s="69">
        <v>7455</v>
      </c>
      <c r="M8" s="69">
        <v>7234</v>
      </c>
      <c r="N8" s="69">
        <v>8166</v>
      </c>
      <c r="O8" s="69">
        <v>8835</v>
      </c>
      <c r="P8" s="69">
        <v>11219</v>
      </c>
      <c r="Q8" s="69">
        <v>3760</v>
      </c>
      <c r="R8" s="69">
        <v>4877</v>
      </c>
      <c r="S8" s="69">
        <v>10926</v>
      </c>
      <c r="T8" s="69">
        <v>17640</v>
      </c>
      <c r="U8" s="70" t="s">
        <v>769</v>
      </c>
    </row>
    <row r="9" spans="1:21" s="71" customFormat="1" ht="22.5" customHeight="1">
      <c r="A9" s="334" t="s">
        <v>810</v>
      </c>
      <c r="B9" s="335"/>
      <c r="C9" s="336"/>
      <c r="D9" s="69">
        <f>IF(SUM(D11,D34)=SUM(E9:F9),(IF(SUM(D11,D34)=0,"－",SUM(D11,D34))),"数値異常")</f>
        <v>61847</v>
      </c>
      <c r="E9" s="69">
        <f>IF(SUM(E11,E34)=SUM(G9,I9,K9,M9,O9,Q9,S9),(IF(SUM(E11,E34)=0,"－",SUM(E11,E34))),"数値異常")</f>
        <v>33046</v>
      </c>
      <c r="F9" s="69">
        <f>IF(SUM(F11,F34)=SUM(H9,J9,L9,N9,P9,R9,T9),(IF(SUM(F11,F34)=0,"－",SUM(F11,F34))),"数値異常")</f>
        <v>28801</v>
      </c>
      <c r="G9" s="69">
        <f>IF(SUM(G11,G34)=0,"－",SUM(G11,G34))</f>
        <v>576</v>
      </c>
      <c r="H9" s="69">
        <f aca="true" t="shared" si="0" ref="H9:T9">IF(SUM(H11,H34)=0,"－",SUM(H11,H34))</f>
        <v>538</v>
      </c>
      <c r="I9" s="69">
        <f t="shared" si="0"/>
        <v>5931</v>
      </c>
      <c r="J9" s="69">
        <f t="shared" si="0"/>
        <v>6151</v>
      </c>
      <c r="K9" s="69">
        <f t="shared" si="0"/>
        <v>6105</v>
      </c>
      <c r="L9" s="69">
        <f t="shared" si="0"/>
        <v>4785</v>
      </c>
      <c r="M9" s="69">
        <f t="shared" si="0"/>
        <v>6726</v>
      </c>
      <c r="N9" s="69">
        <f t="shared" si="0"/>
        <v>5908</v>
      </c>
      <c r="O9" s="69">
        <f t="shared" si="0"/>
        <v>7996</v>
      </c>
      <c r="P9" s="69">
        <f t="shared" si="0"/>
        <v>7351</v>
      </c>
      <c r="Q9" s="69">
        <f t="shared" si="0"/>
        <v>2480</v>
      </c>
      <c r="R9" s="69">
        <f t="shared" si="0"/>
        <v>1953</v>
      </c>
      <c r="S9" s="69">
        <f t="shared" si="0"/>
        <v>3232</v>
      </c>
      <c r="T9" s="69">
        <f t="shared" si="0"/>
        <v>2115</v>
      </c>
      <c r="U9" s="70" t="s">
        <v>247</v>
      </c>
    </row>
    <row r="10" spans="1:21" ht="22.5" customHeight="1">
      <c r="A10" s="66"/>
      <c r="B10" s="66"/>
      <c r="C10" s="6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67"/>
    </row>
    <row r="11" spans="1:21" s="71" customFormat="1" ht="22.5" customHeight="1">
      <c r="A11" s="66"/>
      <c r="B11" s="334" t="s">
        <v>245</v>
      </c>
      <c r="C11" s="337"/>
      <c r="D11" s="69">
        <f>IF(SUM(D13,D18,D23,D32)=SUM(E11:F11),(IF(SUM(D13,D18,D23,D32)=0,"－",SUM(D13,D18,D23,D32))),"数値異常")</f>
        <v>58255</v>
      </c>
      <c r="E11" s="69">
        <f>IF(SUM(E13,E18,E23,E32)=SUM(G11,I11,K11,M11,O11,Q11,S11),(IF(SUM(E13,E18,E23,E32)=0,"－",SUM(E13,E18,E23,E32))),"数値異常")</f>
        <v>30898</v>
      </c>
      <c r="F11" s="69">
        <f>IF(SUM(F13,F18,F23,F32)=SUM(H11,J11,L11,N11,P11,R11,T11),(IF(SUM(F13,F18,F23,F32)=0,"－",SUM(F13,F18,F23,F32))),"数値異常")</f>
        <v>27357</v>
      </c>
      <c r="G11" s="69">
        <f>IF(SUM(G13,G18,G23,G32)=0,"－",SUM(G13,G18,G23,G32))</f>
        <v>469</v>
      </c>
      <c r="H11" s="69">
        <f aca="true" t="shared" si="1" ref="H11:T11">IF(SUM(H13,H18,H23,H32)=0,"－",SUM(H13,H18,H23,H32))</f>
        <v>467</v>
      </c>
      <c r="I11" s="69">
        <f t="shared" si="1"/>
        <v>5363</v>
      </c>
      <c r="J11" s="69">
        <f t="shared" si="1"/>
        <v>5691</v>
      </c>
      <c r="K11" s="69">
        <f t="shared" si="1"/>
        <v>5794</v>
      </c>
      <c r="L11" s="69">
        <f t="shared" si="1"/>
        <v>4516</v>
      </c>
      <c r="M11" s="69">
        <f t="shared" si="1"/>
        <v>6402</v>
      </c>
      <c r="N11" s="69">
        <f t="shared" si="1"/>
        <v>5698</v>
      </c>
      <c r="O11" s="69">
        <f t="shared" si="1"/>
        <v>7566</v>
      </c>
      <c r="P11" s="69">
        <f t="shared" si="1"/>
        <v>7076</v>
      </c>
      <c r="Q11" s="69">
        <f t="shared" si="1"/>
        <v>2264</v>
      </c>
      <c r="R11" s="69">
        <f t="shared" si="1"/>
        <v>1845</v>
      </c>
      <c r="S11" s="69">
        <f t="shared" si="1"/>
        <v>3040</v>
      </c>
      <c r="T11" s="69">
        <f t="shared" si="1"/>
        <v>2064</v>
      </c>
      <c r="U11" s="70" t="s">
        <v>246</v>
      </c>
    </row>
    <row r="12" spans="1:21" ht="22.5" customHeight="1">
      <c r="A12" s="66"/>
      <c r="B12" s="66"/>
      <c r="C12" s="6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67"/>
    </row>
    <row r="13" spans="1:21" s="71" customFormat="1" ht="22.5" customHeight="1">
      <c r="A13" s="66"/>
      <c r="B13" s="334" t="s">
        <v>248</v>
      </c>
      <c r="C13" s="337"/>
      <c r="D13" s="69">
        <f>IF(SUM(D14:D16)=SUM(E13:F13),(IF(SUM(D14:D16)=0,"－",SUM(D14:D16))),"数値異常")</f>
        <v>936</v>
      </c>
      <c r="E13" s="69">
        <f>IF(SUM(E14:E16)=SUM(G13,I13,K13,M13,O13,Q13,S13),(IF(SUM(E14:E16)=0,"－",SUM(E14:E16))),"数値異常")</f>
        <v>594</v>
      </c>
      <c r="F13" s="69">
        <f>IF(SUM(F14:F16)=SUM(H13,J13,L13,N13,P13,R13,T13),(IF(SUM(F14:F16)=0,"－",SUM(F14:F16))),"数値異常")</f>
        <v>342</v>
      </c>
      <c r="G13" s="69">
        <f aca="true" t="shared" si="2" ref="G13:T13">IF(SUM(G14:G16)=0,"－",SUM(G14:G16))</f>
        <v>2</v>
      </c>
      <c r="H13" s="69" t="str">
        <f t="shared" si="2"/>
        <v>－</v>
      </c>
      <c r="I13" s="69">
        <f t="shared" si="2"/>
        <v>34</v>
      </c>
      <c r="J13" s="69">
        <f t="shared" si="2"/>
        <v>4</v>
      </c>
      <c r="K13" s="69">
        <f t="shared" si="2"/>
        <v>36</v>
      </c>
      <c r="L13" s="69">
        <f t="shared" si="2"/>
        <v>18</v>
      </c>
      <c r="M13" s="69">
        <f t="shared" si="2"/>
        <v>63</v>
      </c>
      <c r="N13" s="69">
        <f t="shared" si="2"/>
        <v>32</v>
      </c>
      <c r="O13" s="69">
        <f t="shared" si="2"/>
        <v>118</v>
      </c>
      <c r="P13" s="69">
        <f t="shared" si="2"/>
        <v>87</v>
      </c>
      <c r="Q13" s="69">
        <f t="shared" si="2"/>
        <v>66</v>
      </c>
      <c r="R13" s="69">
        <f t="shared" si="2"/>
        <v>61</v>
      </c>
      <c r="S13" s="69">
        <f t="shared" si="2"/>
        <v>275</v>
      </c>
      <c r="T13" s="69">
        <f t="shared" si="2"/>
        <v>140</v>
      </c>
      <c r="U13" s="70" t="s">
        <v>249</v>
      </c>
    </row>
    <row r="14" spans="1:21" ht="22.5" customHeight="1">
      <c r="A14" s="66"/>
      <c r="B14" s="72" t="s">
        <v>250</v>
      </c>
      <c r="C14" s="73" t="s">
        <v>251</v>
      </c>
      <c r="D14" s="39">
        <f>IF(SUM(E14:F14)=0,"－",SUM(E14:F14))</f>
        <v>808</v>
      </c>
      <c r="E14" s="39">
        <f aca="true" t="shared" si="3" ref="E14:F16">IF(SUM(G14,I14,K14,M14,O14,Q14,S14)=0,"－",SUM(G14,I14,K14,M14,O14,Q14,S14))</f>
        <v>498</v>
      </c>
      <c r="F14" s="39">
        <f t="shared" si="3"/>
        <v>310</v>
      </c>
      <c r="G14" s="39">
        <v>2</v>
      </c>
      <c r="H14" s="39" t="s">
        <v>308</v>
      </c>
      <c r="I14" s="39">
        <v>27</v>
      </c>
      <c r="J14" s="39">
        <v>4</v>
      </c>
      <c r="K14" s="39">
        <v>32</v>
      </c>
      <c r="L14" s="39">
        <v>17</v>
      </c>
      <c r="M14" s="39">
        <v>49</v>
      </c>
      <c r="N14" s="39">
        <v>27</v>
      </c>
      <c r="O14" s="39">
        <v>90</v>
      </c>
      <c r="P14" s="39">
        <v>73</v>
      </c>
      <c r="Q14" s="39">
        <v>54</v>
      </c>
      <c r="R14" s="39">
        <v>58</v>
      </c>
      <c r="S14" s="39">
        <v>244</v>
      </c>
      <c r="T14" s="39">
        <v>131</v>
      </c>
      <c r="U14" s="67" t="s">
        <v>251</v>
      </c>
    </row>
    <row r="15" spans="1:21" ht="22.5" customHeight="1">
      <c r="A15" s="66"/>
      <c r="B15" s="72" t="s">
        <v>252</v>
      </c>
      <c r="C15" s="73" t="s">
        <v>253</v>
      </c>
      <c r="D15" s="39">
        <f>IF(SUM(E15:F15)=0,"－",SUM(E15:F15))</f>
        <v>20</v>
      </c>
      <c r="E15" s="39">
        <f t="shared" si="3"/>
        <v>17</v>
      </c>
      <c r="F15" s="39">
        <f t="shared" si="3"/>
        <v>3</v>
      </c>
      <c r="G15" s="39" t="s">
        <v>308</v>
      </c>
      <c r="H15" s="39" t="s">
        <v>308</v>
      </c>
      <c r="I15" s="39">
        <v>1</v>
      </c>
      <c r="J15" s="39" t="s">
        <v>308</v>
      </c>
      <c r="K15" s="39">
        <v>1</v>
      </c>
      <c r="L15" s="39" t="s">
        <v>308</v>
      </c>
      <c r="M15" s="39">
        <v>3</v>
      </c>
      <c r="N15" s="39">
        <v>1</v>
      </c>
      <c r="O15" s="39">
        <v>4</v>
      </c>
      <c r="P15" s="39">
        <v>1</v>
      </c>
      <c r="Q15" s="39">
        <v>2</v>
      </c>
      <c r="R15" s="39" t="s">
        <v>308</v>
      </c>
      <c r="S15" s="39">
        <v>6</v>
      </c>
      <c r="T15" s="39">
        <v>1</v>
      </c>
      <c r="U15" s="67" t="s">
        <v>253</v>
      </c>
    </row>
    <row r="16" spans="1:21" ht="22.5" customHeight="1">
      <c r="A16" s="66"/>
      <c r="B16" s="72" t="s">
        <v>254</v>
      </c>
      <c r="C16" s="73" t="s">
        <v>255</v>
      </c>
      <c r="D16" s="39">
        <f>IF(SUM(E16:F16)=0,"－",SUM(E16:F16))</f>
        <v>108</v>
      </c>
      <c r="E16" s="39">
        <f t="shared" si="3"/>
        <v>79</v>
      </c>
      <c r="F16" s="39">
        <f t="shared" si="3"/>
        <v>29</v>
      </c>
      <c r="G16" s="39" t="s">
        <v>308</v>
      </c>
      <c r="H16" s="39" t="s">
        <v>308</v>
      </c>
      <c r="I16" s="39">
        <v>6</v>
      </c>
      <c r="J16" s="39" t="s">
        <v>308</v>
      </c>
      <c r="K16" s="39">
        <v>3</v>
      </c>
      <c r="L16" s="39">
        <v>1</v>
      </c>
      <c r="M16" s="39">
        <v>11</v>
      </c>
      <c r="N16" s="39">
        <v>4</v>
      </c>
      <c r="O16" s="39">
        <v>24</v>
      </c>
      <c r="P16" s="39">
        <v>13</v>
      </c>
      <c r="Q16" s="39">
        <v>10</v>
      </c>
      <c r="R16" s="39">
        <v>3</v>
      </c>
      <c r="S16" s="39">
        <v>25</v>
      </c>
      <c r="T16" s="39">
        <v>8</v>
      </c>
      <c r="U16" s="67" t="s">
        <v>255</v>
      </c>
    </row>
    <row r="17" spans="1:21" ht="22.5" customHeight="1">
      <c r="A17" s="66"/>
      <c r="B17" s="66"/>
      <c r="C17" s="6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67"/>
    </row>
    <row r="18" spans="1:21" s="71" customFormat="1" ht="22.5" customHeight="1">
      <c r="A18" s="66"/>
      <c r="B18" s="334" t="s">
        <v>256</v>
      </c>
      <c r="C18" s="337"/>
      <c r="D18" s="69">
        <f>IF(SUM(D19:D21)=SUM(E18:F18),(IF(SUM(D19:D21)=0,"－",SUM(D19:D21))),"数値異常")</f>
        <v>9650</v>
      </c>
      <c r="E18" s="69">
        <f>IF(SUM(E19:E21)=SUM(G18,I18,K18,M18,O18,Q18,S18),(IF(SUM(E19:E21)=0,"－",SUM(E19:E21))),"数値異常")</f>
        <v>7359</v>
      </c>
      <c r="F18" s="69">
        <f>IF(SUM(F19:F21)=SUM(H18,J18,L18,N18,P18,R18,T18),(IF(SUM(F19:F21)=0,"－",SUM(F19:F21))),"数値異常")</f>
        <v>2291</v>
      </c>
      <c r="G18" s="69">
        <f aca="true" t="shared" si="4" ref="G18:T18">IF(SUM(G19:G21)=0,"－",SUM(G19:G21))</f>
        <v>103</v>
      </c>
      <c r="H18" s="69">
        <f t="shared" si="4"/>
        <v>33</v>
      </c>
      <c r="I18" s="69">
        <f t="shared" si="4"/>
        <v>1471</v>
      </c>
      <c r="J18" s="69">
        <f t="shared" si="4"/>
        <v>461</v>
      </c>
      <c r="K18" s="69">
        <f t="shared" si="4"/>
        <v>1516</v>
      </c>
      <c r="L18" s="69">
        <f t="shared" si="4"/>
        <v>418</v>
      </c>
      <c r="M18" s="69">
        <f t="shared" si="4"/>
        <v>1624</v>
      </c>
      <c r="N18" s="69">
        <f t="shared" si="4"/>
        <v>507</v>
      </c>
      <c r="O18" s="69">
        <f t="shared" si="4"/>
        <v>1663</v>
      </c>
      <c r="P18" s="69">
        <f t="shared" si="4"/>
        <v>581</v>
      </c>
      <c r="Q18" s="69">
        <f t="shared" si="4"/>
        <v>493</v>
      </c>
      <c r="R18" s="69">
        <f t="shared" si="4"/>
        <v>141</v>
      </c>
      <c r="S18" s="69">
        <f t="shared" si="4"/>
        <v>489</v>
      </c>
      <c r="T18" s="69">
        <f t="shared" si="4"/>
        <v>150</v>
      </c>
      <c r="U18" s="70" t="s">
        <v>257</v>
      </c>
    </row>
    <row r="19" spans="1:21" ht="22.5" customHeight="1">
      <c r="A19" s="66"/>
      <c r="B19" s="72" t="s">
        <v>258</v>
      </c>
      <c r="C19" s="73" t="s">
        <v>259</v>
      </c>
      <c r="D19" s="39">
        <f>IF(SUM(E19:F19)=0,"－",SUM(E19:F19))</f>
        <v>8</v>
      </c>
      <c r="E19" s="39">
        <f aca="true" t="shared" si="5" ref="E19:F21">IF(SUM(G19,I19,K19,M19,O19,Q19,S19)=0,"－",SUM(G19,I19,K19,M19,O19,Q19,S19))</f>
        <v>6</v>
      </c>
      <c r="F19" s="39">
        <f t="shared" si="5"/>
        <v>2</v>
      </c>
      <c r="G19" s="39" t="s">
        <v>308</v>
      </c>
      <c r="H19" s="39" t="s">
        <v>308</v>
      </c>
      <c r="I19" s="39" t="s">
        <v>308</v>
      </c>
      <c r="J19" s="39" t="s">
        <v>308</v>
      </c>
      <c r="K19" s="39">
        <v>2</v>
      </c>
      <c r="L19" s="39" t="s">
        <v>308</v>
      </c>
      <c r="M19" s="39">
        <v>2</v>
      </c>
      <c r="N19" s="39" t="s">
        <v>308</v>
      </c>
      <c r="O19" s="39" t="s">
        <v>308</v>
      </c>
      <c r="P19" s="39">
        <v>1</v>
      </c>
      <c r="Q19" s="39" t="s">
        <v>308</v>
      </c>
      <c r="R19" s="39">
        <v>1</v>
      </c>
      <c r="S19" s="39">
        <v>2</v>
      </c>
      <c r="T19" s="39" t="s">
        <v>308</v>
      </c>
      <c r="U19" s="67" t="s">
        <v>259</v>
      </c>
    </row>
    <row r="20" spans="1:21" ht="22.5" customHeight="1">
      <c r="A20" s="66"/>
      <c r="B20" s="72" t="s">
        <v>260</v>
      </c>
      <c r="C20" s="73" t="s">
        <v>261</v>
      </c>
      <c r="D20" s="39">
        <f>IF(SUM(E20:F20)=0,"－",SUM(E20:F20))</f>
        <v>5173</v>
      </c>
      <c r="E20" s="39">
        <f t="shared" si="5"/>
        <v>4433</v>
      </c>
      <c r="F20" s="39">
        <f t="shared" si="5"/>
        <v>740</v>
      </c>
      <c r="G20" s="39">
        <v>68</v>
      </c>
      <c r="H20" s="39">
        <v>6</v>
      </c>
      <c r="I20" s="39">
        <v>839</v>
      </c>
      <c r="J20" s="39">
        <v>109</v>
      </c>
      <c r="K20" s="39">
        <v>665</v>
      </c>
      <c r="L20" s="39">
        <v>128</v>
      </c>
      <c r="M20" s="39">
        <v>983</v>
      </c>
      <c r="N20" s="39">
        <v>178</v>
      </c>
      <c r="O20" s="39">
        <v>1193</v>
      </c>
      <c r="P20" s="39">
        <v>211</v>
      </c>
      <c r="Q20" s="39">
        <v>366</v>
      </c>
      <c r="R20" s="39">
        <v>54</v>
      </c>
      <c r="S20" s="39">
        <v>319</v>
      </c>
      <c r="T20" s="39">
        <v>54</v>
      </c>
      <c r="U20" s="67" t="s">
        <v>262</v>
      </c>
    </row>
    <row r="21" spans="1:21" ht="22.5" customHeight="1">
      <c r="A21" s="66"/>
      <c r="B21" s="72" t="s">
        <v>263</v>
      </c>
      <c r="C21" s="73" t="s">
        <v>264</v>
      </c>
      <c r="D21" s="39">
        <f>IF(SUM(E21:F21)=0,"－",SUM(E21:F21))</f>
        <v>4469</v>
      </c>
      <c r="E21" s="39">
        <f t="shared" si="5"/>
        <v>2920</v>
      </c>
      <c r="F21" s="39">
        <f t="shared" si="5"/>
        <v>1549</v>
      </c>
      <c r="G21" s="39">
        <v>35</v>
      </c>
      <c r="H21" s="39">
        <v>27</v>
      </c>
      <c r="I21" s="39">
        <v>632</v>
      </c>
      <c r="J21" s="39">
        <v>352</v>
      </c>
      <c r="K21" s="39">
        <v>849</v>
      </c>
      <c r="L21" s="39">
        <v>290</v>
      </c>
      <c r="M21" s="39">
        <v>639</v>
      </c>
      <c r="N21" s="39">
        <v>329</v>
      </c>
      <c r="O21" s="39">
        <v>470</v>
      </c>
      <c r="P21" s="39">
        <v>369</v>
      </c>
      <c r="Q21" s="39">
        <v>127</v>
      </c>
      <c r="R21" s="39">
        <v>86</v>
      </c>
      <c r="S21" s="39">
        <v>168</v>
      </c>
      <c r="T21" s="39">
        <v>96</v>
      </c>
      <c r="U21" s="67" t="s">
        <v>265</v>
      </c>
    </row>
    <row r="22" spans="1:21" ht="22.5" customHeight="1">
      <c r="A22" s="66"/>
      <c r="B22" s="66"/>
      <c r="C22" s="6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67"/>
    </row>
    <row r="23" spans="1:21" s="71" customFormat="1" ht="22.5" customHeight="1">
      <c r="A23" s="66"/>
      <c r="B23" s="334" t="s">
        <v>266</v>
      </c>
      <c r="C23" s="337"/>
      <c r="D23" s="69">
        <f>IF(SUM(D24:D30)=SUM(E23:F23),(IF(SUM(D24:D30)=0,"－",SUM(D24:D30))),"数値異常")</f>
        <v>46994</v>
      </c>
      <c r="E23" s="69">
        <f>IF(SUM(E24:E30)=SUM(G23,I23,K23,M23,O23,Q23,S23),(IF(SUM(E24:E30)=0,"－",SUM(E24:E30))),"数値異常")</f>
        <v>22586</v>
      </c>
      <c r="F23" s="69">
        <f>IF(SUM(F24:F30)=SUM(H23,J23,L23,N23,P23,R23,T23),(IF(SUM(F24:F30)=0,"－",SUM(F24:F30))),"数値異常")</f>
        <v>24408</v>
      </c>
      <c r="G23" s="69">
        <f>IF(SUM(G24:G30)=0,"－",SUM(G24:G30))</f>
        <v>341</v>
      </c>
      <c r="H23" s="69">
        <f aca="true" t="shared" si="6" ref="H23:T23">IF(SUM(H24:H30)=0,"－",SUM(H24:H30))</f>
        <v>426</v>
      </c>
      <c r="I23" s="69">
        <f t="shared" si="6"/>
        <v>3774</v>
      </c>
      <c r="J23" s="69">
        <f t="shared" si="6"/>
        <v>5153</v>
      </c>
      <c r="K23" s="69">
        <f t="shared" si="6"/>
        <v>4174</v>
      </c>
      <c r="L23" s="69">
        <f t="shared" si="6"/>
        <v>4017</v>
      </c>
      <c r="M23" s="69">
        <f t="shared" si="6"/>
        <v>4645</v>
      </c>
      <c r="N23" s="69">
        <f t="shared" si="6"/>
        <v>5109</v>
      </c>
      <c r="O23" s="69">
        <f t="shared" si="6"/>
        <v>5714</v>
      </c>
      <c r="P23" s="69">
        <f t="shared" si="6"/>
        <v>6326</v>
      </c>
      <c r="Q23" s="69">
        <f t="shared" si="6"/>
        <v>1690</v>
      </c>
      <c r="R23" s="69">
        <f t="shared" si="6"/>
        <v>1622</v>
      </c>
      <c r="S23" s="69">
        <f t="shared" si="6"/>
        <v>2248</v>
      </c>
      <c r="T23" s="69">
        <f t="shared" si="6"/>
        <v>1755</v>
      </c>
      <c r="U23" s="70" t="s">
        <v>267</v>
      </c>
    </row>
    <row r="24" spans="1:21" ht="22.5" customHeight="1">
      <c r="A24" s="66"/>
      <c r="B24" s="72" t="s">
        <v>268</v>
      </c>
      <c r="C24" s="74" t="s">
        <v>269</v>
      </c>
      <c r="D24" s="39">
        <f aca="true" t="shared" si="7" ref="D24:D34">IF(SUM(E24:F24)=0,"－",SUM(E24:F24))</f>
        <v>305</v>
      </c>
      <c r="E24" s="39">
        <f aca="true" t="shared" si="8" ref="E24:E30">IF(SUM(G24,I24,K24,M24,O24,Q24,S24)=0,"－",SUM(G24,I24,K24,M24,O24,Q24,S24))</f>
        <v>257</v>
      </c>
      <c r="F24" s="39">
        <f aca="true" t="shared" si="9" ref="F24:F30">IF(SUM(H24,J24,L24,N24,P24,R24,T24)=0,"－",SUM(H24,J24,L24,N24,P24,R24,T24))</f>
        <v>48</v>
      </c>
      <c r="G24" s="39">
        <v>4</v>
      </c>
      <c r="H24" s="39" t="s">
        <v>308</v>
      </c>
      <c r="I24" s="39">
        <v>57</v>
      </c>
      <c r="J24" s="39">
        <v>21</v>
      </c>
      <c r="K24" s="39">
        <v>48</v>
      </c>
      <c r="L24" s="39">
        <v>12</v>
      </c>
      <c r="M24" s="39">
        <v>73</v>
      </c>
      <c r="N24" s="39">
        <v>8</v>
      </c>
      <c r="O24" s="39">
        <v>64</v>
      </c>
      <c r="P24" s="39">
        <v>7</v>
      </c>
      <c r="Q24" s="39">
        <v>7</v>
      </c>
      <c r="R24" s="39" t="s">
        <v>308</v>
      </c>
      <c r="S24" s="39">
        <v>4</v>
      </c>
      <c r="T24" s="39" t="s">
        <v>308</v>
      </c>
      <c r="U24" s="67" t="s">
        <v>270</v>
      </c>
    </row>
    <row r="25" spans="1:21" ht="22.5" customHeight="1">
      <c r="A25" s="66"/>
      <c r="B25" s="72" t="s">
        <v>271</v>
      </c>
      <c r="C25" s="73" t="s">
        <v>272</v>
      </c>
      <c r="D25" s="39">
        <f t="shared" si="7"/>
        <v>3290</v>
      </c>
      <c r="E25" s="39">
        <f t="shared" si="8"/>
        <v>2751</v>
      </c>
      <c r="F25" s="39">
        <f t="shared" si="9"/>
        <v>539</v>
      </c>
      <c r="G25" s="39">
        <v>12</v>
      </c>
      <c r="H25" s="39">
        <v>17</v>
      </c>
      <c r="I25" s="39">
        <v>254</v>
      </c>
      <c r="J25" s="39">
        <v>159</v>
      </c>
      <c r="K25" s="39">
        <v>443</v>
      </c>
      <c r="L25" s="39">
        <v>116</v>
      </c>
      <c r="M25" s="39">
        <v>616</v>
      </c>
      <c r="N25" s="39">
        <v>99</v>
      </c>
      <c r="O25" s="39">
        <v>1007</v>
      </c>
      <c r="P25" s="39">
        <v>121</v>
      </c>
      <c r="Q25" s="39">
        <v>236</v>
      </c>
      <c r="R25" s="39">
        <v>15</v>
      </c>
      <c r="S25" s="39">
        <v>183</v>
      </c>
      <c r="T25" s="39">
        <v>12</v>
      </c>
      <c r="U25" s="67" t="s">
        <v>273</v>
      </c>
    </row>
    <row r="26" spans="1:21" ht="22.5" customHeight="1">
      <c r="A26" s="66"/>
      <c r="B26" s="72" t="s">
        <v>274</v>
      </c>
      <c r="C26" s="73" t="s">
        <v>275</v>
      </c>
      <c r="D26" s="39">
        <f t="shared" si="7"/>
        <v>15668</v>
      </c>
      <c r="E26" s="39">
        <f t="shared" si="8"/>
        <v>6870</v>
      </c>
      <c r="F26" s="39">
        <f t="shared" si="9"/>
        <v>8798</v>
      </c>
      <c r="G26" s="39">
        <v>170</v>
      </c>
      <c r="H26" s="39">
        <v>189</v>
      </c>
      <c r="I26" s="39">
        <v>1373</v>
      </c>
      <c r="J26" s="39">
        <v>1475</v>
      </c>
      <c r="K26" s="39">
        <v>1216</v>
      </c>
      <c r="L26" s="39">
        <v>1384</v>
      </c>
      <c r="M26" s="39">
        <v>1326</v>
      </c>
      <c r="N26" s="39">
        <v>1909</v>
      </c>
      <c r="O26" s="39">
        <v>1640</v>
      </c>
      <c r="P26" s="39">
        <v>2466</v>
      </c>
      <c r="Q26" s="39">
        <v>491</v>
      </c>
      <c r="R26" s="39">
        <v>665</v>
      </c>
      <c r="S26" s="39">
        <v>654</v>
      </c>
      <c r="T26" s="39">
        <v>710</v>
      </c>
      <c r="U26" s="67" t="s">
        <v>276</v>
      </c>
    </row>
    <row r="27" spans="1:21" ht="22.5" customHeight="1">
      <c r="A27" s="66"/>
      <c r="B27" s="72" t="s">
        <v>277</v>
      </c>
      <c r="C27" s="73" t="s">
        <v>278</v>
      </c>
      <c r="D27" s="39">
        <f t="shared" si="7"/>
        <v>1670</v>
      </c>
      <c r="E27" s="39">
        <f t="shared" si="8"/>
        <v>792</v>
      </c>
      <c r="F27" s="39">
        <f t="shared" si="9"/>
        <v>878</v>
      </c>
      <c r="G27" s="39">
        <v>1</v>
      </c>
      <c r="H27" s="39">
        <v>5</v>
      </c>
      <c r="I27" s="39">
        <v>104</v>
      </c>
      <c r="J27" s="39">
        <v>229</v>
      </c>
      <c r="K27" s="39">
        <v>184</v>
      </c>
      <c r="L27" s="39">
        <v>229</v>
      </c>
      <c r="M27" s="39">
        <v>192</v>
      </c>
      <c r="N27" s="39">
        <v>207</v>
      </c>
      <c r="O27" s="39">
        <v>229</v>
      </c>
      <c r="P27" s="39">
        <v>155</v>
      </c>
      <c r="Q27" s="39">
        <v>38</v>
      </c>
      <c r="R27" s="39">
        <v>24</v>
      </c>
      <c r="S27" s="39">
        <v>44</v>
      </c>
      <c r="T27" s="39">
        <v>29</v>
      </c>
      <c r="U27" s="67" t="s">
        <v>279</v>
      </c>
    </row>
    <row r="28" spans="1:21" ht="22.5" customHeight="1">
      <c r="A28" s="66"/>
      <c r="B28" s="72" t="s">
        <v>280</v>
      </c>
      <c r="C28" s="73" t="s">
        <v>281</v>
      </c>
      <c r="D28" s="39">
        <f t="shared" si="7"/>
        <v>680</v>
      </c>
      <c r="E28" s="39">
        <f t="shared" si="8"/>
        <v>385</v>
      </c>
      <c r="F28" s="39">
        <f t="shared" si="9"/>
        <v>295</v>
      </c>
      <c r="G28" s="39" t="s">
        <v>308</v>
      </c>
      <c r="H28" s="39" t="s">
        <v>308</v>
      </c>
      <c r="I28" s="39">
        <v>16</v>
      </c>
      <c r="J28" s="39">
        <v>19</v>
      </c>
      <c r="K28" s="39">
        <v>28</v>
      </c>
      <c r="L28" s="39">
        <v>35</v>
      </c>
      <c r="M28" s="39">
        <v>55</v>
      </c>
      <c r="N28" s="39">
        <v>44</v>
      </c>
      <c r="O28" s="39">
        <v>97</v>
      </c>
      <c r="P28" s="39">
        <v>68</v>
      </c>
      <c r="Q28" s="39">
        <v>48</v>
      </c>
      <c r="R28" s="39">
        <v>36</v>
      </c>
      <c r="S28" s="39">
        <v>141</v>
      </c>
      <c r="T28" s="39">
        <v>93</v>
      </c>
      <c r="U28" s="67" t="s">
        <v>282</v>
      </c>
    </row>
    <row r="29" spans="1:21" ht="22.5" customHeight="1">
      <c r="A29" s="66"/>
      <c r="B29" s="72" t="s">
        <v>283</v>
      </c>
      <c r="C29" s="73" t="s">
        <v>284</v>
      </c>
      <c r="D29" s="39">
        <f t="shared" si="7"/>
        <v>22458</v>
      </c>
      <c r="E29" s="39">
        <f t="shared" si="8"/>
        <v>9131</v>
      </c>
      <c r="F29" s="39">
        <f t="shared" si="9"/>
        <v>13327</v>
      </c>
      <c r="G29" s="39">
        <v>120</v>
      </c>
      <c r="H29" s="39">
        <v>207</v>
      </c>
      <c r="I29" s="39">
        <v>1511</v>
      </c>
      <c r="J29" s="39">
        <v>3117</v>
      </c>
      <c r="K29" s="39">
        <v>1743</v>
      </c>
      <c r="L29" s="39">
        <v>2159</v>
      </c>
      <c r="M29" s="39">
        <v>1799</v>
      </c>
      <c r="N29" s="39">
        <v>2748</v>
      </c>
      <c r="O29" s="39">
        <v>2092</v>
      </c>
      <c r="P29" s="39">
        <v>3391</v>
      </c>
      <c r="Q29" s="39">
        <v>795</v>
      </c>
      <c r="R29" s="39">
        <v>839</v>
      </c>
      <c r="S29" s="39">
        <v>1071</v>
      </c>
      <c r="T29" s="39">
        <v>866</v>
      </c>
      <c r="U29" s="178" t="s">
        <v>285</v>
      </c>
    </row>
    <row r="30" spans="1:21" ht="22.5" customHeight="1">
      <c r="A30" s="66"/>
      <c r="B30" s="72" t="s">
        <v>286</v>
      </c>
      <c r="C30" s="73" t="s">
        <v>287</v>
      </c>
      <c r="D30" s="39">
        <f t="shared" si="7"/>
        <v>2923</v>
      </c>
      <c r="E30" s="39">
        <f t="shared" si="8"/>
        <v>2400</v>
      </c>
      <c r="F30" s="39">
        <f t="shared" si="9"/>
        <v>523</v>
      </c>
      <c r="G30" s="39">
        <v>34</v>
      </c>
      <c r="H30" s="39">
        <v>8</v>
      </c>
      <c r="I30" s="39">
        <v>459</v>
      </c>
      <c r="J30" s="39">
        <v>133</v>
      </c>
      <c r="K30" s="39">
        <v>512</v>
      </c>
      <c r="L30" s="39">
        <v>82</v>
      </c>
      <c r="M30" s="39">
        <v>584</v>
      </c>
      <c r="N30" s="39">
        <v>94</v>
      </c>
      <c r="O30" s="39">
        <v>585</v>
      </c>
      <c r="P30" s="39">
        <v>118</v>
      </c>
      <c r="Q30" s="39">
        <v>75</v>
      </c>
      <c r="R30" s="39">
        <v>43</v>
      </c>
      <c r="S30" s="39">
        <v>151</v>
      </c>
      <c r="T30" s="39">
        <v>45</v>
      </c>
      <c r="U30" s="67" t="s">
        <v>287</v>
      </c>
    </row>
    <row r="31" spans="1:21" ht="22.5" customHeight="1">
      <c r="A31" s="66"/>
      <c r="B31" s="66"/>
      <c r="C31" s="6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67"/>
    </row>
    <row r="32" spans="1:21" s="71" customFormat="1" ht="22.5" customHeight="1">
      <c r="A32" s="66"/>
      <c r="B32" s="75" t="s">
        <v>288</v>
      </c>
      <c r="C32" s="76" t="s">
        <v>289</v>
      </c>
      <c r="D32" s="69">
        <f t="shared" si="7"/>
        <v>675</v>
      </c>
      <c r="E32" s="69">
        <f>IF(SUM(G32,I32,K32,M32,O32,Q32,S32)=0,"－",SUM(G32,I32,K32,M32,O32,Q32,S32))</f>
        <v>359</v>
      </c>
      <c r="F32" s="69">
        <f>IF(SUM(H32,J32,L32,N32,P32,R32,T32)=0,"－",SUM(H32,J32,L32,N32,P32,R32,T32))</f>
        <v>316</v>
      </c>
      <c r="G32" s="69">
        <v>23</v>
      </c>
      <c r="H32" s="69">
        <v>8</v>
      </c>
      <c r="I32" s="69">
        <v>84</v>
      </c>
      <c r="J32" s="69">
        <v>73</v>
      </c>
      <c r="K32" s="69">
        <v>68</v>
      </c>
      <c r="L32" s="69">
        <v>63</v>
      </c>
      <c r="M32" s="69">
        <v>70</v>
      </c>
      <c r="N32" s="69">
        <v>50</v>
      </c>
      <c r="O32" s="69">
        <v>71</v>
      </c>
      <c r="P32" s="69">
        <v>82</v>
      </c>
      <c r="Q32" s="69">
        <v>15</v>
      </c>
      <c r="R32" s="69">
        <v>21</v>
      </c>
      <c r="S32" s="69">
        <v>28</v>
      </c>
      <c r="T32" s="69">
        <v>19</v>
      </c>
      <c r="U32" s="70" t="s">
        <v>290</v>
      </c>
    </row>
    <row r="33" spans="1:21" ht="22.5" customHeight="1">
      <c r="A33" s="66"/>
      <c r="B33" s="66"/>
      <c r="C33" s="6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67"/>
    </row>
    <row r="34" spans="1:21" s="71" customFormat="1" ht="22.5" customHeight="1">
      <c r="A34" s="66"/>
      <c r="B34" s="334" t="s">
        <v>291</v>
      </c>
      <c r="C34" s="337"/>
      <c r="D34" s="69">
        <f t="shared" si="7"/>
        <v>3592</v>
      </c>
      <c r="E34" s="69">
        <f>IF(SUM(G34,I34,K34,M34,O34,Q34,S34)=0,"－",SUM(G34,I34,K34,M34,O34,Q34,S34))</f>
        <v>2148</v>
      </c>
      <c r="F34" s="69">
        <f>IF(SUM(H34,J34,L34,N34,P34,R34,T34)=0,"－",SUM(H34,J34,L34,N34,P34,R34,T34))</f>
        <v>1444</v>
      </c>
      <c r="G34" s="69">
        <v>107</v>
      </c>
      <c r="H34" s="69">
        <v>71</v>
      </c>
      <c r="I34" s="69">
        <v>568</v>
      </c>
      <c r="J34" s="69">
        <v>460</v>
      </c>
      <c r="K34" s="69">
        <v>311</v>
      </c>
      <c r="L34" s="69">
        <v>269</v>
      </c>
      <c r="M34" s="69">
        <v>324</v>
      </c>
      <c r="N34" s="69">
        <v>210</v>
      </c>
      <c r="O34" s="69">
        <v>430</v>
      </c>
      <c r="P34" s="69">
        <v>275</v>
      </c>
      <c r="Q34" s="69">
        <v>216</v>
      </c>
      <c r="R34" s="69">
        <v>108</v>
      </c>
      <c r="S34" s="69">
        <v>192</v>
      </c>
      <c r="T34" s="69">
        <v>51</v>
      </c>
      <c r="U34" s="70" t="s">
        <v>292</v>
      </c>
    </row>
    <row r="35" spans="1:21" ht="22.5" customHeight="1">
      <c r="A35" s="66"/>
      <c r="B35" s="66"/>
      <c r="C35" s="6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67"/>
    </row>
    <row r="36" spans="1:21" s="71" customFormat="1" ht="22.5" customHeight="1">
      <c r="A36" s="334" t="s">
        <v>811</v>
      </c>
      <c r="B36" s="335"/>
      <c r="C36" s="336"/>
      <c r="D36" s="69">
        <f>IF(SUM(E36:F36)=0,"－",SUM(E36:F36))</f>
        <v>47021</v>
      </c>
      <c r="E36" s="69">
        <f>IF(SUM(G36,I36,K36,M36,O36,Q36,S36)=0,"－",SUM(G36,I36,K36,M36,O36,Q36,S36))</f>
        <v>14591</v>
      </c>
      <c r="F36" s="69">
        <f>IF(SUM(H36,J36,L36,N36,P36,R36,T36)=0,"－",SUM(H36,J36,L36,N36,P36,R36,T36))</f>
        <v>32430</v>
      </c>
      <c r="G36" s="69">
        <v>3003</v>
      </c>
      <c r="H36" s="69">
        <v>3189</v>
      </c>
      <c r="I36" s="69">
        <v>1397</v>
      </c>
      <c r="J36" s="69">
        <v>2341</v>
      </c>
      <c r="K36" s="69">
        <v>344</v>
      </c>
      <c r="L36" s="69">
        <v>2616</v>
      </c>
      <c r="M36" s="69">
        <v>391</v>
      </c>
      <c r="N36" s="69">
        <v>2201</v>
      </c>
      <c r="O36" s="69">
        <v>726</v>
      </c>
      <c r="P36" s="69">
        <v>3797</v>
      </c>
      <c r="Q36" s="69">
        <v>1233</v>
      </c>
      <c r="R36" s="69">
        <v>2898</v>
      </c>
      <c r="S36" s="69">
        <v>7497</v>
      </c>
      <c r="T36" s="69">
        <v>15388</v>
      </c>
      <c r="U36" s="70" t="s">
        <v>293</v>
      </c>
    </row>
    <row r="37" spans="1:21" ht="22.5" customHeight="1" thickBot="1">
      <c r="A37" s="66"/>
      <c r="B37" s="66"/>
      <c r="C37" s="6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77"/>
    </row>
    <row r="38" spans="1:21" ht="22.5" customHeight="1">
      <c r="A38" s="78"/>
      <c r="B38" s="78"/>
      <c r="C38" s="225" t="s">
        <v>816</v>
      </c>
      <c r="D38" s="225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236" t="s">
        <v>770</v>
      </c>
      <c r="T38" s="250"/>
      <c r="U38" s="250"/>
    </row>
    <row r="39" spans="1:21" ht="22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304" t="s">
        <v>126</v>
      </c>
      <c r="U39" s="305"/>
    </row>
  </sheetData>
  <sheetProtection sheet="1" objects="1" scenarios="1"/>
  <mergeCells count="25">
    <mergeCell ref="C38:D38"/>
    <mergeCell ref="T39:U39"/>
    <mergeCell ref="S38:U38"/>
    <mergeCell ref="B34:C34"/>
    <mergeCell ref="A36:C36"/>
    <mergeCell ref="K1:U1"/>
    <mergeCell ref="A5:C5"/>
    <mergeCell ref="B6:C6"/>
    <mergeCell ref="A8:C8"/>
    <mergeCell ref="G3:H3"/>
    <mergeCell ref="I3:J3"/>
    <mergeCell ref="K3:L3"/>
    <mergeCell ref="M3:N3"/>
    <mergeCell ref="A3:C4"/>
    <mergeCell ref="D3:F3"/>
    <mergeCell ref="A9:C9"/>
    <mergeCell ref="A1:J1"/>
    <mergeCell ref="B18:C18"/>
    <mergeCell ref="B23:C23"/>
    <mergeCell ref="B11:C11"/>
    <mergeCell ref="B13:C13"/>
    <mergeCell ref="S3:T3"/>
    <mergeCell ref="U3:U4"/>
    <mergeCell ref="O3:P3"/>
    <mergeCell ref="Q3:R3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9"/>
  <sheetViews>
    <sheetView showGridLines="0" zoomScaleSheetLayoutView="75" workbookViewId="0" topLeftCell="A1">
      <selection activeCell="A1" sqref="A1:Y1"/>
    </sheetView>
  </sheetViews>
  <sheetFormatPr defaultColWidth="9.00390625" defaultRowHeight="21.75" customHeight="1"/>
  <cols>
    <col min="1" max="2" width="4.625" style="54" customWidth="1"/>
    <col min="3" max="3" width="5.625" style="54" customWidth="1"/>
    <col min="4" max="16384" width="4.625" style="54" customWidth="1"/>
  </cols>
  <sheetData>
    <row r="1" spans="1:37" ht="21.75" customHeight="1">
      <c r="A1" s="397" t="s">
        <v>731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25" ht="21.75" customHeight="1" thickBot="1">
      <c r="A2" s="246" t="s">
        <v>439</v>
      </c>
      <c r="B2" s="247"/>
      <c r="C2" s="247"/>
      <c r="D2" s="247"/>
      <c r="E2" s="247"/>
      <c r="F2" s="247"/>
      <c r="G2" s="57"/>
      <c r="H2" s="57"/>
      <c r="I2" s="57"/>
      <c r="J2" s="57"/>
      <c r="P2" s="53"/>
      <c r="W2" s="371" t="s">
        <v>183</v>
      </c>
      <c r="X2" s="372"/>
      <c r="Y2" s="372"/>
    </row>
    <row r="3" spans="1:25" ht="21.75" customHeight="1">
      <c r="A3" s="230" t="s">
        <v>440</v>
      </c>
      <c r="B3" s="227"/>
      <c r="C3" s="227"/>
      <c r="D3" s="227"/>
      <c r="E3" s="227"/>
      <c r="F3" s="227" t="s">
        <v>310</v>
      </c>
      <c r="G3" s="227"/>
      <c r="H3" s="227" t="s">
        <v>441</v>
      </c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382" t="s">
        <v>442</v>
      </c>
      <c r="W3" s="383"/>
      <c r="X3" s="382" t="s">
        <v>443</v>
      </c>
      <c r="Y3" s="388"/>
    </row>
    <row r="4" spans="1:25" ht="21.75" customHeight="1">
      <c r="A4" s="232"/>
      <c r="B4" s="229"/>
      <c r="C4" s="229"/>
      <c r="D4" s="229"/>
      <c r="E4" s="229"/>
      <c r="F4" s="229"/>
      <c r="G4" s="229"/>
      <c r="H4" s="256" t="s">
        <v>444</v>
      </c>
      <c r="I4" s="256"/>
      <c r="J4" s="229" t="s">
        <v>445</v>
      </c>
      <c r="K4" s="229"/>
      <c r="L4" s="229"/>
      <c r="M4" s="229"/>
      <c r="N4" s="229"/>
      <c r="O4" s="229"/>
      <c r="P4" s="229"/>
      <c r="Q4" s="229"/>
      <c r="R4" s="229"/>
      <c r="S4" s="229"/>
      <c r="T4" s="391" t="s">
        <v>446</v>
      </c>
      <c r="U4" s="391"/>
      <c r="V4" s="384"/>
      <c r="W4" s="385"/>
      <c r="X4" s="384"/>
      <c r="Y4" s="389"/>
    </row>
    <row r="5" spans="1:25" ht="21.75" customHeight="1">
      <c r="A5" s="232"/>
      <c r="B5" s="229"/>
      <c r="C5" s="229"/>
      <c r="D5" s="229"/>
      <c r="E5" s="229"/>
      <c r="F5" s="229"/>
      <c r="G5" s="229"/>
      <c r="H5" s="229"/>
      <c r="I5" s="229"/>
      <c r="J5" s="256" t="s">
        <v>447</v>
      </c>
      <c r="K5" s="256"/>
      <c r="L5" s="393" t="s">
        <v>448</v>
      </c>
      <c r="M5" s="393"/>
      <c r="N5" s="393" t="s">
        <v>449</v>
      </c>
      <c r="O5" s="393"/>
      <c r="P5" s="393" t="s">
        <v>450</v>
      </c>
      <c r="Q5" s="393"/>
      <c r="R5" s="393" t="s">
        <v>451</v>
      </c>
      <c r="S5" s="393"/>
      <c r="T5" s="392" t="s">
        <v>452</v>
      </c>
      <c r="U5" s="392"/>
      <c r="V5" s="384"/>
      <c r="W5" s="385"/>
      <c r="X5" s="384"/>
      <c r="Y5" s="389"/>
    </row>
    <row r="6" spans="1:25" ht="21.75" customHeight="1">
      <c r="A6" s="232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392" t="s">
        <v>453</v>
      </c>
      <c r="M6" s="392"/>
      <c r="N6" s="392" t="s">
        <v>454</v>
      </c>
      <c r="O6" s="392"/>
      <c r="P6" s="392" t="s">
        <v>454</v>
      </c>
      <c r="Q6" s="392"/>
      <c r="R6" s="392" t="s">
        <v>454</v>
      </c>
      <c r="S6" s="392"/>
      <c r="T6" s="392" t="s">
        <v>309</v>
      </c>
      <c r="U6" s="392"/>
      <c r="V6" s="384"/>
      <c r="W6" s="385"/>
      <c r="X6" s="384"/>
      <c r="Y6" s="389"/>
    </row>
    <row r="7" spans="1:25" ht="21.75" customHeight="1">
      <c r="A7" s="232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374" t="s">
        <v>455</v>
      </c>
      <c r="M7" s="374"/>
      <c r="N7" s="374" t="s">
        <v>456</v>
      </c>
      <c r="O7" s="374"/>
      <c r="P7" s="374" t="s">
        <v>456</v>
      </c>
      <c r="Q7" s="374"/>
      <c r="R7" s="374" t="s">
        <v>456</v>
      </c>
      <c r="S7" s="374"/>
      <c r="T7" s="367" t="s">
        <v>457</v>
      </c>
      <c r="U7" s="367"/>
      <c r="V7" s="386"/>
      <c r="W7" s="387"/>
      <c r="X7" s="386"/>
      <c r="Y7" s="390"/>
    </row>
    <row r="8" spans="1:25" s="59" customFormat="1" ht="21.75" customHeight="1">
      <c r="A8" s="394" t="s">
        <v>458</v>
      </c>
      <c r="B8" s="395"/>
      <c r="C8" s="395"/>
      <c r="D8" s="395"/>
      <c r="E8" s="396"/>
      <c r="F8" s="361">
        <f>SUM(H8,V8:Y8)</f>
        <v>52579</v>
      </c>
      <c r="G8" s="361"/>
      <c r="H8" s="361">
        <f>SUM(J8,T8)</f>
        <v>33946</v>
      </c>
      <c r="I8" s="361"/>
      <c r="J8" s="361">
        <f>SUM(L8:S8)</f>
        <v>29259</v>
      </c>
      <c r="K8" s="361"/>
      <c r="L8" s="361">
        <v>11386</v>
      </c>
      <c r="M8" s="361"/>
      <c r="N8" s="361">
        <v>13273</v>
      </c>
      <c r="O8" s="361"/>
      <c r="P8" s="361">
        <v>511</v>
      </c>
      <c r="Q8" s="361"/>
      <c r="R8" s="361">
        <v>4089</v>
      </c>
      <c r="S8" s="361"/>
      <c r="T8" s="361">
        <v>4687</v>
      </c>
      <c r="U8" s="361"/>
      <c r="V8" s="361">
        <v>327</v>
      </c>
      <c r="W8" s="361"/>
      <c r="X8" s="361">
        <v>18306</v>
      </c>
      <c r="Y8" s="361"/>
    </row>
    <row r="9" spans="1:25" s="59" customFormat="1" ht="21.75" customHeight="1">
      <c r="A9" s="355" t="s">
        <v>459</v>
      </c>
      <c r="B9" s="356"/>
      <c r="C9" s="356"/>
      <c r="D9" s="356"/>
      <c r="E9" s="357"/>
      <c r="F9" s="361">
        <f>SUM(H9,V9:Y9)</f>
        <v>120738</v>
      </c>
      <c r="G9" s="361"/>
      <c r="H9" s="361">
        <f>SUM(J9,T9)</f>
        <v>101773</v>
      </c>
      <c r="I9" s="361"/>
      <c r="J9" s="361">
        <f>SUM(L9:S9)</f>
        <v>82123</v>
      </c>
      <c r="K9" s="361"/>
      <c r="L9" s="361">
        <v>22798</v>
      </c>
      <c r="M9" s="361"/>
      <c r="N9" s="361">
        <v>48469</v>
      </c>
      <c r="O9" s="361"/>
      <c r="P9" s="361">
        <v>1184</v>
      </c>
      <c r="Q9" s="361"/>
      <c r="R9" s="361">
        <v>9672</v>
      </c>
      <c r="S9" s="361"/>
      <c r="T9" s="361">
        <v>19650</v>
      </c>
      <c r="U9" s="361"/>
      <c r="V9" s="361">
        <v>659</v>
      </c>
      <c r="W9" s="361"/>
      <c r="X9" s="361">
        <v>18306</v>
      </c>
      <c r="Y9" s="361"/>
    </row>
    <row r="10" spans="1:25" s="59" customFormat="1" ht="21.75" customHeight="1">
      <c r="A10" s="355" t="s">
        <v>460</v>
      </c>
      <c r="B10" s="356"/>
      <c r="C10" s="356"/>
      <c r="D10" s="356"/>
      <c r="E10" s="357"/>
      <c r="F10" s="361">
        <f>SUM(H10,V10:Y10)</f>
        <v>120239</v>
      </c>
      <c r="G10" s="361"/>
      <c r="H10" s="361">
        <f>SUM(J10,T10)</f>
        <v>101606</v>
      </c>
      <c r="I10" s="361"/>
      <c r="J10" s="361">
        <f>SUM(L10:S10)</f>
        <v>82004</v>
      </c>
      <c r="K10" s="361"/>
      <c r="L10" s="361">
        <v>22772</v>
      </c>
      <c r="M10" s="361"/>
      <c r="N10" s="361">
        <v>48435</v>
      </c>
      <c r="O10" s="361"/>
      <c r="P10" s="361">
        <v>1164</v>
      </c>
      <c r="Q10" s="361"/>
      <c r="R10" s="361">
        <v>9633</v>
      </c>
      <c r="S10" s="361"/>
      <c r="T10" s="361">
        <v>19602</v>
      </c>
      <c r="U10" s="361"/>
      <c r="V10" s="361">
        <v>327</v>
      </c>
      <c r="W10" s="361"/>
      <c r="X10" s="361">
        <v>18306</v>
      </c>
      <c r="Y10" s="361"/>
    </row>
    <row r="11" spans="1:25" s="59" customFormat="1" ht="21.75" customHeight="1">
      <c r="A11" s="355" t="s">
        <v>813</v>
      </c>
      <c r="B11" s="356"/>
      <c r="C11" s="356"/>
      <c r="D11" s="356"/>
      <c r="E11" s="357"/>
      <c r="F11" s="362">
        <f>F10/F8</f>
        <v>2.2868255387131744</v>
      </c>
      <c r="G11" s="362"/>
      <c r="H11" s="362">
        <f>H10/H8</f>
        <v>2.9931656159783184</v>
      </c>
      <c r="I11" s="362"/>
      <c r="J11" s="362">
        <f>J10/J8</f>
        <v>2.802693188420657</v>
      </c>
      <c r="K11" s="362"/>
      <c r="L11" s="362">
        <f>L10/L8</f>
        <v>2</v>
      </c>
      <c r="M11" s="362"/>
      <c r="N11" s="362">
        <f>N10/N8</f>
        <v>3.6491373464928802</v>
      </c>
      <c r="O11" s="362"/>
      <c r="P11" s="362">
        <f>P10/P8</f>
        <v>2.2778864970645794</v>
      </c>
      <c r="Q11" s="362"/>
      <c r="R11" s="362">
        <f>R10/R8</f>
        <v>2.355832721936904</v>
      </c>
      <c r="S11" s="362"/>
      <c r="T11" s="362">
        <f>T10/T8</f>
        <v>4.182206101984212</v>
      </c>
      <c r="U11" s="362"/>
      <c r="V11" s="362">
        <f>V10/V8</f>
        <v>1</v>
      </c>
      <c r="W11" s="362"/>
      <c r="X11" s="362">
        <f>X10/X8</f>
        <v>1</v>
      </c>
      <c r="Y11" s="362"/>
    </row>
    <row r="12" spans="1:25" s="59" customFormat="1" ht="21.75" customHeight="1">
      <c r="A12" s="379" t="s">
        <v>461</v>
      </c>
      <c r="B12" s="380"/>
      <c r="C12" s="380"/>
      <c r="D12" s="380"/>
      <c r="E12" s="38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s="59" customFormat="1" ht="21.75" customHeight="1">
      <c r="A13" s="355" t="s">
        <v>462</v>
      </c>
      <c r="B13" s="356"/>
      <c r="C13" s="356"/>
      <c r="D13" s="356"/>
      <c r="E13" s="357"/>
      <c r="F13" s="361">
        <f>SUM(H13,V13:Y13)</f>
        <v>4556</v>
      </c>
      <c r="G13" s="361"/>
      <c r="H13" s="361">
        <f>SUM(J13,T13)</f>
        <v>4556</v>
      </c>
      <c r="I13" s="361"/>
      <c r="J13" s="361">
        <f>SUM(L13:S13)</f>
        <v>3934</v>
      </c>
      <c r="K13" s="361"/>
      <c r="L13" s="361" t="s">
        <v>307</v>
      </c>
      <c r="M13" s="361"/>
      <c r="N13" s="361">
        <v>3651</v>
      </c>
      <c r="O13" s="361"/>
      <c r="P13" s="361">
        <v>15</v>
      </c>
      <c r="Q13" s="361"/>
      <c r="R13" s="361">
        <v>268</v>
      </c>
      <c r="S13" s="361"/>
      <c r="T13" s="361">
        <v>622</v>
      </c>
      <c r="U13" s="361"/>
      <c r="V13" s="361" t="s">
        <v>307</v>
      </c>
      <c r="W13" s="361"/>
      <c r="X13" s="361" t="s">
        <v>307</v>
      </c>
      <c r="Y13" s="361"/>
    </row>
    <row r="14" spans="1:25" s="59" customFormat="1" ht="21.75" customHeight="1">
      <c r="A14" s="355" t="s">
        <v>463</v>
      </c>
      <c r="B14" s="356"/>
      <c r="C14" s="356"/>
      <c r="D14" s="356"/>
      <c r="E14" s="357"/>
      <c r="F14" s="361">
        <f>SUM(H14,V14:Y14)</f>
        <v>18041</v>
      </c>
      <c r="G14" s="361"/>
      <c r="H14" s="361">
        <f>SUM(J14,T14)</f>
        <v>18041</v>
      </c>
      <c r="I14" s="361"/>
      <c r="J14" s="361">
        <f>SUM(L14:S14)</f>
        <v>14732</v>
      </c>
      <c r="K14" s="361"/>
      <c r="L14" s="361" t="s">
        <v>307</v>
      </c>
      <c r="M14" s="361"/>
      <c r="N14" s="361">
        <v>13958</v>
      </c>
      <c r="O14" s="361"/>
      <c r="P14" s="361">
        <v>37</v>
      </c>
      <c r="Q14" s="361"/>
      <c r="R14" s="361">
        <v>737</v>
      </c>
      <c r="S14" s="361"/>
      <c r="T14" s="361">
        <v>3309</v>
      </c>
      <c r="U14" s="361"/>
      <c r="V14" s="361" t="s">
        <v>307</v>
      </c>
      <c r="W14" s="361"/>
      <c r="X14" s="361" t="s">
        <v>307</v>
      </c>
      <c r="Y14" s="361"/>
    </row>
    <row r="15" spans="1:25" s="59" customFormat="1" ht="21.75" customHeight="1">
      <c r="A15" s="355" t="s">
        <v>464</v>
      </c>
      <c r="B15" s="356"/>
      <c r="C15" s="356"/>
      <c r="D15" s="356"/>
      <c r="E15" s="357"/>
      <c r="F15" s="361">
        <f>SUM(H15,V15:Y15)</f>
        <v>6051</v>
      </c>
      <c r="G15" s="361"/>
      <c r="H15" s="361">
        <f>SUM(J15,T15)</f>
        <v>6051</v>
      </c>
      <c r="I15" s="361"/>
      <c r="J15" s="361">
        <f>SUM(L15:S15)</f>
        <v>5258</v>
      </c>
      <c r="K15" s="361"/>
      <c r="L15" s="361" t="s">
        <v>307</v>
      </c>
      <c r="M15" s="361"/>
      <c r="N15" s="361">
        <v>4918</v>
      </c>
      <c r="O15" s="361"/>
      <c r="P15" s="361">
        <v>17</v>
      </c>
      <c r="Q15" s="361"/>
      <c r="R15" s="361">
        <v>323</v>
      </c>
      <c r="S15" s="361"/>
      <c r="T15" s="361">
        <v>793</v>
      </c>
      <c r="U15" s="361"/>
      <c r="V15" s="361" t="s">
        <v>307</v>
      </c>
      <c r="W15" s="361"/>
      <c r="X15" s="361" t="s">
        <v>307</v>
      </c>
      <c r="Y15" s="361"/>
    </row>
    <row r="16" spans="1:25" s="59" customFormat="1" ht="21.75" customHeight="1">
      <c r="A16" s="355"/>
      <c r="B16" s="356"/>
      <c r="C16" s="356"/>
      <c r="D16" s="356"/>
      <c r="E16" s="357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</row>
    <row r="17" spans="1:25" s="59" customFormat="1" ht="21.75" customHeight="1">
      <c r="A17" s="355" t="s">
        <v>465</v>
      </c>
      <c r="B17" s="356"/>
      <c r="C17" s="356"/>
      <c r="D17" s="356"/>
      <c r="E17" s="357"/>
      <c r="F17" s="361">
        <f>SUM(H17,V17:Y17)</f>
        <v>11442</v>
      </c>
      <c r="G17" s="361"/>
      <c r="H17" s="361">
        <f>SUM(J17,T17)</f>
        <v>11413</v>
      </c>
      <c r="I17" s="361"/>
      <c r="J17" s="361">
        <f>SUM(L17:S17)</f>
        <v>9374</v>
      </c>
      <c r="K17" s="361"/>
      <c r="L17" s="361" t="s">
        <v>307</v>
      </c>
      <c r="M17" s="361"/>
      <c r="N17" s="361">
        <v>7945</v>
      </c>
      <c r="O17" s="361"/>
      <c r="P17" s="361">
        <v>117</v>
      </c>
      <c r="Q17" s="361"/>
      <c r="R17" s="361">
        <v>1312</v>
      </c>
      <c r="S17" s="361"/>
      <c r="T17" s="361">
        <v>2039</v>
      </c>
      <c r="U17" s="361"/>
      <c r="V17" s="361">
        <v>1</v>
      </c>
      <c r="W17" s="361"/>
      <c r="X17" s="361">
        <v>28</v>
      </c>
      <c r="Y17" s="361"/>
    </row>
    <row r="18" spans="1:25" s="59" customFormat="1" ht="21.75" customHeight="1">
      <c r="A18" s="358" t="s">
        <v>466</v>
      </c>
      <c r="B18" s="359"/>
      <c r="C18" s="359"/>
      <c r="D18" s="359"/>
      <c r="E18" s="360"/>
      <c r="F18" s="361">
        <f>SUM(H18,V18:Y18)</f>
        <v>45303</v>
      </c>
      <c r="G18" s="361"/>
      <c r="H18" s="361">
        <f>SUM(J18,T18)</f>
        <v>45273</v>
      </c>
      <c r="I18" s="361"/>
      <c r="J18" s="361">
        <f>SUM(L18:S18)</f>
        <v>34850</v>
      </c>
      <c r="K18" s="361"/>
      <c r="L18" s="361" t="s">
        <v>307</v>
      </c>
      <c r="M18" s="361"/>
      <c r="N18" s="361">
        <v>30969</v>
      </c>
      <c r="O18" s="361"/>
      <c r="P18" s="361">
        <v>314</v>
      </c>
      <c r="Q18" s="361"/>
      <c r="R18" s="361">
        <v>3567</v>
      </c>
      <c r="S18" s="361"/>
      <c r="T18" s="361">
        <v>10423</v>
      </c>
      <c r="U18" s="361"/>
      <c r="V18" s="361">
        <v>2</v>
      </c>
      <c r="W18" s="361"/>
      <c r="X18" s="361">
        <v>28</v>
      </c>
      <c r="Y18" s="361"/>
    </row>
    <row r="19" spans="1:25" s="59" customFormat="1" ht="21.75" customHeight="1">
      <c r="A19" s="355" t="s">
        <v>467</v>
      </c>
      <c r="B19" s="356"/>
      <c r="C19" s="356"/>
      <c r="D19" s="356"/>
      <c r="E19" s="357"/>
      <c r="F19" s="361">
        <f>SUM(H19,V19:Y19)</f>
        <v>19779</v>
      </c>
      <c r="G19" s="361"/>
      <c r="H19" s="361">
        <f>SUM(J19,T19)</f>
        <v>19750</v>
      </c>
      <c r="I19" s="361"/>
      <c r="J19" s="361">
        <f>SUM(L19:S19)</f>
        <v>16244</v>
      </c>
      <c r="K19" s="361"/>
      <c r="L19" s="361" t="s">
        <v>307</v>
      </c>
      <c r="M19" s="361"/>
      <c r="N19" s="361">
        <v>14041</v>
      </c>
      <c r="O19" s="361"/>
      <c r="P19" s="361">
        <v>175</v>
      </c>
      <c r="Q19" s="361"/>
      <c r="R19" s="361">
        <v>2028</v>
      </c>
      <c r="S19" s="361"/>
      <c r="T19" s="361">
        <v>3506</v>
      </c>
      <c r="U19" s="361"/>
      <c r="V19" s="361">
        <v>1</v>
      </c>
      <c r="W19" s="361"/>
      <c r="X19" s="361">
        <v>28</v>
      </c>
      <c r="Y19" s="361"/>
    </row>
    <row r="20" spans="1:25" s="59" customFormat="1" ht="21.75" customHeight="1">
      <c r="A20" s="355"/>
      <c r="B20" s="356"/>
      <c r="C20" s="356"/>
      <c r="D20" s="356"/>
      <c r="E20" s="357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</row>
    <row r="21" spans="1:25" s="59" customFormat="1" ht="21.75" customHeight="1">
      <c r="A21" s="355" t="s">
        <v>468</v>
      </c>
      <c r="B21" s="356"/>
      <c r="C21" s="356"/>
      <c r="D21" s="356"/>
      <c r="E21" s="357"/>
      <c r="F21" s="361">
        <f>SUM(H21,V21:Y21)</f>
        <v>19482</v>
      </c>
      <c r="G21" s="361"/>
      <c r="H21" s="361">
        <f>SUM(J21,T21)</f>
        <v>12816</v>
      </c>
      <c r="I21" s="361"/>
      <c r="J21" s="361">
        <f>SUM(L21:S21)</f>
        <v>8999</v>
      </c>
      <c r="K21" s="361"/>
      <c r="L21" s="361">
        <v>5963</v>
      </c>
      <c r="M21" s="361"/>
      <c r="N21" s="361">
        <v>1488</v>
      </c>
      <c r="O21" s="361"/>
      <c r="P21" s="361">
        <v>198</v>
      </c>
      <c r="Q21" s="361"/>
      <c r="R21" s="361">
        <v>1350</v>
      </c>
      <c r="S21" s="361"/>
      <c r="T21" s="361">
        <v>3817</v>
      </c>
      <c r="U21" s="361"/>
      <c r="V21" s="361">
        <v>71</v>
      </c>
      <c r="W21" s="361"/>
      <c r="X21" s="361">
        <v>6595</v>
      </c>
      <c r="Y21" s="361"/>
    </row>
    <row r="22" spans="1:25" s="59" customFormat="1" ht="21.75" customHeight="1">
      <c r="A22" s="358" t="s">
        <v>469</v>
      </c>
      <c r="B22" s="359"/>
      <c r="C22" s="359"/>
      <c r="D22" s="359"/>
      <c r="E22" s="360"/>
      <c r="F22" s="361">
        <f>SUM(H22,V22:Y22)</f>
        <v>42913</v>
      </c>
      <c r="G22" s="361"/>
      <c r="H22" s="361">
        <f>SUM(J22,T22)</f>
        <v>36176</v>
      </c>
      <c r="I22" s="361"/>
      <c r="J22" s="361">
        <f>SUM(L22:S22)</f>
        <v>19880</v>
      </c>
      <c r="K22" s="361"/>
      <c r="L22" s="361">
        <v>11939</v>
      </c>
      <c r="M22" s="361"/>
      <c r="N22" s="361">
        <v>4661</v>
      </c>
      <c r="O22" s="361"/>
      <c r="P22" s="361">
        <v>420</v>
      </c>
      <c r="Q22" s="361"/>
      <c r="R22" s="361">
        <v>2860</v>
      </c>
      <c r="S22" s="361"/>
      <c r="T22" s="361">
        <v>16296</v>
      </c>
      <c r="U22" s="361"/>
      <c r="V22" s="361">
        <v>142</v>
      </c>
      <c r="W22" s="361"/>
      <c r="X22" s="361">
        <v>6595</v>
      </c>
      <c r="Y22" s="361"/>
    </row>
    <row r="23" spans="1:25" s="59" customFormat="1" ht="21.75" customHeight="1" thickBot="1">
      <c r="A23" s="355" t="s">
        <v>470</v>
      </c>
      <c r="B23" s="356"/>
      <c r="C23" s="356"/>
      <c r="D23" s="356"/>
      <c r="E23" s="357"/>
      <c r="F23" s="361">
        <f>SUM(H23,V23:Y23)</f>
        <v>26030</v>
      </c>
      <c r="G23" s="361"/>
      <c r="H23" s="361">
        <f>SUM(J23,T23)</f>
        <v>19364</v>
      </c>
      <c r="I23" s="361"/>
      <c r="J23" s="361">
        <f>SUM(L23:S23)</f>
        <v>14167</v>
      </c>
      <c r="K23" s="361"/>
      <c r="L23" s="361">
        <v>10159</v>
      </c>
      <c r="M23" s="361"/>
      <c r="N23" s="361">
        <v>2384</v>
      </c>
      <c r="O23" s="361"/>
      <c r="P23" s="361">
        <v>199</v>
      </c>
      <c r="Q23" s="361"/>
      <c r="R23" s="361">
        <v>1425</v>
      </c>
      <c r="S23" s="361"/>
      <c r="T23" s="361">
        <v>5197</v>
      </c>
      <c r="U23" s="361"/>
      <c r="V23" s="361">
        <v>71</v>
      </c>
      <c r="W23" s="361"/>
      <c r="X23" s="361">
        <v>6595</v>
      </c>
      <c r="Y23" s="361"/>
    </row>
    <row r="24" spans="1:25" ht="21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236" t="s">
        <v>736</v>
      </c>
      <c r="U24" s="346"/>
      <c r="V24" s="346"/>
      <c r="W24" s="346"/>
      <c r="X24" s="346"/>
      <c r="Y24" s="346"/>
    </row>
    <row r="25" spans="22:25" ht="21.75" customHeight="1">
      <c r="V25" s="304" t="s">
        <v>471</v>
      </c>
      <c r="W25" s="305"/>
      <c r="X25" s="305"/>
      <c r="Y25" s="305"/>
    </row>
    <row r="26" spans="22:25" ht="21.75" customHeight="1">
      <c r="V26" s="61"/>
      <c r="W26" s="62"/>
      <c r="X26" s="62"/>
      <c r="Y26" s="62"/>
    </row>
    <row r="28" spans="1:25" ht="21.75" customHeight="1" thickBot="1">
      <c r="A28" s="375" t="s">
        <v>472</v>
      </c>
      <c r="B28" s="376"/>
      <c r="C28" s="376"/>
      <c r="D28" s="376"/>
      <c r="E28" s="376"/>
      <c r="F28" s="376"/>
      <c r="G28" s="376"/>
      <c r="H28" s="376"/>
      <c r="W28" s="371" t="s">
        <v>183</v>
      </c>
      <c r="X28" s="372"/>
      <c r="Y28" s="372"/>
    </row>
    <row r="29" spans="1:25" ht="21.75" customHeight="1">
      <c r="A29" s="364" t="s">
        <v>473</v>
      </c>
      <c r="B29" s="365"/>
      <c r="C29" s="365"/>
      <c r="D29" s="365"/>
      <c r="E29" s="365"/>
      <c r="F29" s="365"/>
      <c r="G29" s="365"/>
      <c r="H29" s="365" t="s">
        <v>311</v>
      </c>
      <c r="I29" s="365"/>
      <c r="J29" s="365"/>
      <c r="K29" s="365" t="s">
        <v>474</v>
      </c>
      <c r="L29" s="365"/>
      <c r="M29" s="365"/>
      <c r="N29" s="365" t="s">
        <v>312</v>
      </c>
      <c r="O29" s="365"/>
      <c r="P29" s="365"/>
      <c r="Q29" s="373" t="s">
        <v>313</v>
      </c>
      <c r="R29" s="373"/>
      <c r="S29" s="373"/>
      <c r="T29" s="373" t="s">
        <v>313</v>
      </c>
      <c r="U29" s="373"/>
      <c r="V29" s="373"/>
      <c r="W29" s="368" t="s">
        <v>475</v>
      </c>
      <c r="X29" s="368"/>
      <c r="Y29" s="369"/>
    </row>
    <row r="30" spans="1:25" ht="21.75" customHeight="1">
      <c r="A30" s="366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74" t="s">
        <v>314</v>
      </c>
      <c r="R30" s="374"/>
      <c r="S30" s="374"/>
      <c r="T30" s="374" t="s">
        <v>315</v>
      </c>
      <c r="U30" s="374"/>
      <c r="V30" s="374"/>
      <c r="W30" s="370"/>
      <c r="X30" s="370"/>
      <c r="Y30" s="333"/>
    </row>
    <row r="31" spans="1:25" s="55" customFormat="1" ht="21.75" customHeight="1">
      <c r="A31" s="377" t="s">
        <v>476</v>
      </c>
      <c r="B31" s="377"/>
      <c r="C31" s="377"/>
      <c r="D31" s="377"/>
      <c r="E31" s="377"/>
      <c r="F31" s="377"/>
      <c r="G31" s="378"/>
      <c r="H31" s="363">
        <f>SUM(H32:J47)</f>
        <v>58255</v>
      </c>
      <c r="I31" s="363"/>
      <c r="J31" s="363"/>
      <c r="K31" s="363">
        <f>SUM(K32:M47)</f>
        <v>45214</v>
      </c>
      <c r="L31" s="363"/>
      <c r="M31" s="363"/>
      <c r="N31" s="363">
        <f>SUM(N32:P47)</f>
        <v>3656</v>
      </c>
      <c r="O31" s="363"/>
      <c r="P31" s="363"/>
      <c r="Q31" s="363">
        <f>SUM(Q32:S47)</f>
        <v>2140</v>
      </c>
      <c r="R31" s="363"/>
      <c r="S31" s="363"/>
      <c r="T31" s="363">
        <f>SUM(T32:V47)</f>
        <v>4606</v>
      </c>
      <c r="U31" s="363"/>
      <c r="V31" s="363"/>
      <c r="W31" s="363">
        <f>SUM(W32:Y47)</f>
        <v>2638</v>
      </c>
      <c r="X31" s="363"/>
      <c r="Y31" s="363"/>
    </row>
    <row r="32" spans="1:25" s="55" customFormat="1" ht="21.75" customHeight="1">
      <c r="A32" s="51" t="s">
        <v>477</v>
      </c>
      <c r="B32" s="353" t="s">
        <v>478</v>
      </c>
      <c r="C32" s="353"/>
      <c r="D32" s="353"/>
      <c r="E32" s="353"/>
      <c r="F32" s="353"/>
      <c r="G32" s="354"/>
      <c r="H32" s="349">
        <f>SUM(K32:Y32)</f>
        <v>808</v>
      </c>
      <c r="I32" s="349"/>
      <c r="J32" s="349"/>
      <c r="K32" s="349">
        <v>132</v>
      </c>
      <c r="L32" s="349"/>
      <c r="M32" s="349"/>
      <c r="N32" s="349">
        <v>16</v>
      </c>
      <c r="O32" s="349"/>
      <c r="P32" s="349"/>
      <c r="Q32" s="349">
        <v>45</v>
      </c>
      <c r="R32" s="349"/>
      <c r="S32" s="349"/>
      <c r="T32" s="349">
        <v>371</v>
      </c>
      <c r="U32" s="349"/>
      <c r="V32" s="349"/>
      <c r="W32" s="349">
        <v>244</v>
      </c>
      <c r="X32" s="349"/>
      <c r="Y32" s="349"/>
    </row>
    <row r="33" spans="1:25" s="55" customFormat="1" ht="21.75" customHeight="1">
      <c r="A33" s="51" t="s">
        <v>479</v>
      </c>
      <c r="B33" s="353" t="s">
        <v>480</v>
      </c>
      <c r="C33" s="353"/>
      <c r="D33" s="353"/>
      <c r="E33" s="353"/>
      <c r="F33" s="353"/>
      <c r="G33" s="354"/>
      <c r="H33" s="349">
        <f>SUM(K33:Y33)</f>
        <v>20</v>
      </c>
      <c r="I33" s="349"/>
      <c r="J33" s="349"/>
      <c r="K33" s="349">
        <v>7</v>
      </c>
      <c r="L33" s="349"/>
      <c r="M33" s="349"/>
      <c r="N33" s="349">
        <v>1</v>
      </c>
      <c r="O33" s="349"/>
      <c r="P33" s="349"/>
      <c r="Q33" s="349">
        <v>5</v>
      </c>
      <c r="R33" s="349"/>
      <c r="S33" s="349"/>
      <c r="T33" s="349">
        <v>4</v>
      </c>
      <c r="U33" s="349"/>
      <c r="V33" s="349"/>
      <c r="W33" s="349">
        <v>3</v>
      </c>
      <c r="X33" s="349"/>
      <c r="Y33" s="349"/>
    </row>
    <row r="34" spans="1:25" s="55" customFormat="1" ht="21.75" customHeight="1">
      <c r="A34" s="51" t="s">
        <v>481</v>
      </c>
      <c r="B34" s="353" t="s">
        <v>482</v>
      </c>
      <c r="C34" s="353"/>
      <c r="D34" s="353"/>
      <c r="E34" s="353"/>
      <c r="F34" s="353"/>
      <c r="G34" s="354"/>
      <c r="H34" s="349">
        <f>SUM(K34:Y34)</f>
        <v>108</v>
      </c>
      <c r="I34" s="349"/>
      <c r="J34" s="349"/>
      <c r="K34" s="349">
        <v>20</v>
      </c>
      <c r="L34" s="349"/>
      <c r="M34" s="349"/>
      <c r="N34" s="349">
        <v>3</v>
      </c>
      <c r="O34" s="349"/>
      <c r="P34" s="349"/>
      <c r="Q34" s="349">
        <v>5</v>
      </c>
      <c r="R34" s="349"/>
      <c r="S34" s="349"/>
      <c r="T34" s="349">
        <v>51</v>
      </c>
      <c r="U34" s="349"/>
      <c r="V34" s="349"/>
      <c r="W34" s="349">
        <v>29</v>
      </c>
      <c r="X34" s="349"/>
      <c r="Y34" s="349"/>
    </row>
    <row r="35" spans="1:25" s="55" customFormat="1" ht="21.75" customHeight="1">
      <c r="A35" s="51" t="s">
        <v>483</v>
      </c>
      <c r="B35" s="353" t="s">
        <v>484</v>
      </c>
      <c r="C35" s="353"/>
      <c r="D35" s="353"/>
      <c r="E35" s="353"/>
      <c r="F35" s="353"/>
      <c r="G35" s="354"/>
      <c r="H35" s="349">
        <f>SUM(K35:Y35)</f>
        <v>8</v>
      </c>
      <c r="I35" s="349"/>
      <c r="J35" s="349"/>
      <c r="K35" s="349">
        <v>7</v>
      </c>
      <c r="L35" s="349"/>
      <c r="M35" s="349"/>
      <c r="N35" s="349">
        <v>1</v>
      </c>
      <c r="O35" s="349"/>
      <c r="P35" s="349"/>
      <c r="Q35" s="349" t="s">
        <v>771</v>
      </c>
      <c r="R35" s="349"/>
      <c r="S35" s="349"/>
      <c r="T35" s="349" t="s">
        <v>771</v>
      </c>
      <c r="U35" s="349"/>
      <c r="V35" s="349"/>
      <c r="W35" s="349" t="s">
        <v>771</v>
      </c>
      <c r="X35" s="349"/>
      <c r="Y35" s="349"/>
    </row>
    <row r="36" spans="1:25" s="55" customFormat="1" ht="21.75" customHeight="1">
      <c r="A36" s="51" t="s">
        <v>485</v>
      </c>
      <c r="B36" s="353" t="s">
        <v>486</v>
      </c>
      <c r="C36" s="353"/>
      <c r="D36" s="353"/>
      <c r="E36" s="353"/>
      <c r="F36" s="353"/>
      <c r="G36" s="354"/>
      <c r="H36" s="349">
        <f>SUM(K36:Y36)</f>
        <v>5173</v>
      </c>
      <c r="I36" s="349"/>
      <c r="J36" s="349"/>
      <c r="K36" s="349">
        <v>3496</v>
      </c>
      <c r="L36" s="349"/>
      <c r="M36" s="349"/>
      <c r="N36" s="349">
        <v>629</v>
      </c>
      <c r="O36" s="349"/>
      <c r="P36" s="349"/>
      <c r="Q36" s="349">
        <v>342</v>
      </c>
      <c r="R36" s="349"/>
      <c r="S36" s="349"/>
      <c r="T36" s="349">
        <v>471</v>
      </c>
      <c r="U36" s="349"/>
      <c r="V36" s="349"/>
      <c r="W36" s="349">
        <v>235</v>
      </c>
      <c r="X36" s="349"/>
      <c r="Y36" s="349"/>
    </row>
    <row r="37" spans="1:25" s="55" customFormat="1" ht="21.75" customHeight="1">
      <c r="A37" s="51"/>
      <c r="B37" s="353"/>
      <c r="C37" s="353"/>
      <c r="D37" s="353"/>
      <c r="E37" s="353"/>
      <c r="F37" s="353"/>
      <c r="G37" s="354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</row>
    <row r="38" spans="1:25" s="55" customFormat="1" ht="21.75" customHeight="1">
      <c r="A38" s="51" t="s">
        <v>487</v>
      </c>
      <c r="B38" s="353" t="s">
        <v>488</v>
      </c>
      <c r="C38" s="353"/>
      <c r="D38" s="353"/>
      <c r="E38" s="353"/>
      <c r="F38" s="353"/>
      <c r="G38" s="354"/>
      <c r="H38" s="349">
        <f>SUM(K38:Y38)</f>
        <v>4469</v>
      </c>
      <c r="I38" s="349"/>
      <c r="J38" s="349"/>
      <c r="K38" s="349">
        <v>3761</v>
      </c>
      <c r="L38" s="349"/>
      <c r="M38" s="349"/>
      <c r="N38" s="349">
        <v>267</v>
      </c>
      <c r="O38" s="349"/>
      <c r="P38" s="349"/>
      <c r="Q38" s="349">
        <v>68</v>
      </c>
      <c r="R38" s="349"/>
      <c r="S38" s="349"/>
      <c r="T38" s="349">
        <v>275</v>
      </c>
      <c r="U38" s="349"/>
      <c r="V38" s="349"/>
      <c r="W38" s="349">
        <v>98</v>
      </c>
      <c r="X38" s="349"/>
      <c r="Y38" s="349"/>
    </row>
    <row r="39" spans="1:25" s="55" customFormat="1" ht="21.75" customHeight="1">
      <c r="A39" s="51" t="s">
        <v>489</v>
      </c>
      <c r="B39" s="353" t="s">
        <v>490</v>
      </c>
      <c r="C39" s="353"/>
      <c r="D39" s="353"/>
      <c r="E39" s="353"/>
      <c r="F39" s="353"/>
      <c r="G39" s="354"/>
      <c r="H39" s="349">
        <f>SUM(K39:Y39)</f>
        <v>305</v>
      </c>
      <c r="I39" s="349"/>
      <c r="J39" s="349"/>
      <c r="K39" s="349">
        <v>303</v>
      </c>
      <c r="L39" s="349"/>
      <c r="M39" s="349"/>
      <c r="N39" s="349">
        <v>2</v>
      </c>
      <c r="O39" s="349"/>
      <c r="P39" s="349"/>
      <c r="Q39" s="349" t="s">
        <v>771</v>
      </c>
      <c r="R39" s="349"/>
      <c r="S39" s="349"/>
      <c r="T39" s="349" t="s">
        <v>771</v>
      </c>
      <c r="U39" s="349"/>
      <c r="V39" s="349"/>
      <c r="W39" s="349" t="s">
        <v>771</v>
      </c>
      <c r="X39" s="349"/>
      <c r="Y39" s="349"/>
    </row>
    <row r="40" spans="1:25" s="55" customFormat="1" ht="21.75" customHeight="1">
      <c r="A40" s="51" t="s">
        <v>491</v>
      </c>
      <c r="B40" s="353" t="s">
        <v>492</v>
      </c>
      <c r="C40" s="353"/>
      <c r="D40" s="353"/>
      <c r="E40" s="353"/>
      <c r="F40" s="353"/>
      <c r="G40" s="354"/>
      <c r="H40" s="349">
        <f>SUM(K40:Y40)</f>
        <v>3290</v>
      </c>
      <c r="I40" s="349"/>
      <c r="J40" s="349"/>
      <c r="K40" s="349">
        <v>2931</v>
      </c>
      <c r="L40" s="349"/>
      <c r="M40" s="349"/>
      <c r="N40" s="349">
        <v>113</v>
      </c>
      <c r="O40" s="349"/>
      <c r="P40" s="349"/>
      <c r="Q40" s="349">
        <v>23</v>
      </c>
      <c r="R40" s="349"/>
      <c r="S40" s="349"/>
      <c r="T40" s="349">
        <v>203</v>
      </c>
      <c r="U40" s="349"/>
      <c r="V40" s="349"/>
      <c r="W40" s="349">
        <v>20</v>
      </c>
      <c r="X40" s="349"/>
      <c r="Y40" s="349"/>
    </row>
    <row r="41" spans="1:25" s="55" customFormat="1" ht="21.75" customHeight="1">
      <c r="A41" s="51" t="s">
        <v>493</v>
      </c>
      <c r="B41" s="353" t="s">
        <v>494</v>
      </c>
      <c r="C41" s="353"/>
      <c r="D41" s="353"/>
      <c r="E41" s="353"/>
      <c r="F41" s="353"/>
      <c r="G41" s="354"/>
      <c r="H41" s="349">
        <f>SUM(K41:Y41)+1</f>
        <v>15668</v>
      </c>
      <c r="I41" s="349"/>
      <c r="J41" s="349"/>
      <c r="K41" s="349">
        <v>10575</v>
      </c>
      <c r="L41" s="349"/>
      <c r="M41" s="349"/>
      <c r="N41" s="349">
        <v>1376</v>
      </c>
      <c r="O41" s="349"/>
      <c r="P41" s="349"/>
      <c r="Q41" s="349">
        <v>947</v>
      </c>
      <c r="R41" s="349"/>
      <c r="S41" s="349"/>
      <c r="T41" s="349">
        <v>1509</v>
      </c>
      <c r="U41" s="349"/>
      <c r="V41" s="349"/>
      <c r="W41" s="349">
        <v>1260</v>
      </c>
      <c r="X41" s="349"/>
      <c r="Y41" s="349"/>
    </row>
    <row r="42" spans="1:25" s="55" customFormat="1" ht="21.75" customHeight="1">
      <c r="A42" s="51" t="s">
        <v>495</v>
      </c>
      <c r="B42" s="353" t="s">
        <v>496</v>
      </c>
      <c r="C42" s="353"/>
      <c r="D42" s="353"/>
      <c r="E42" s="353"/>
      <c r="F42" s="353"/>
      <c r="G42" s="354"/>
      <c r="H42" s="349">
        <f>SUM(K42:Y42)</f>
        <v>1670</v>
      </c>
      <c r="I42" s="349"/>
      <c r="J42" s="349"/>
      <c r="K42" s="349">
        <v>1458</v>
      </c>
      <c r="L42" s="349"/>
      <c r="M42" s="349"/>
      <c r="N42" s="349">
        <v>53</v>
      </c>
      <c r="O42" s="349"/>
      <c r="P42" s="349"/>
      <c r="Q42" s="349">
        <v>31</v>
      </c>
      <c r="R42" s="349"/>
      <c r="S42" s="349"/>
      <c r="T42" s="349">
        <v>97</v>
      </c>
      <c r="U42" s="349"/>
      <c r="V42" s="349"/>
      <c r="W42" s="349">
        <v>31</v>
      </c>
      <c r="X42" s="349"/>
      <c r="Y42" s="349"/>
    </row>
    <row r="43" spans="1:25" s="55" customFormat="1" ht="21.75" customHeight="1">
      <c r="A43" s="51"/>
      <c r="B43" s="353"/>
      <c r="C43" s="353"/>
      <c r="D43" s="353"/>
      <c r="E43" s="353"/>
      <c r="F43" s="353"/>
      <c r="G43" s="354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</row>
    <row r="44" spans="1:25" s="55" customFormat="1" ht="21.75" customHeight="1">
      <c r="A44" s="51" t="s">
        <v>497</v>
      </c>
      <c r="B44" s="353" t="s">
        <v>498</v>
      </c>
      <c r="C44" s="353"/>
      <c r="D44" s="353"/>
      <c r="E44" s="353"/>
      <c r="F44" s="353"/>
      <c r="G44" s="354"/>
      <c r="H44" s="349">
        <f>SUM(K44:Y44)</f>
        <v>680</v>
      </c>
      <c r="I44" s="349"/>
      <c r="J44" s="349"/>
      <c r="K44" s="349">
        <v>261</v>
      </c>
      <c r="L44" s="349"/>
      <c r="M44" s="349"/>
      <c r="N44" s="349">
        <v>185</v>
      </c>
      <c r="O44" s="349"/>
      <c r="P44" s="349"/>
      <c r="Q44" s="349">
        <v>28</v>
      </c>
      <c r="R44" s="349"/>
      <c r="S44" s="349"/>
      <c r="T44" s="349">
        <v>168</v>
      </c>
      <c r="U44" s="349"/>
      <c r="V44" s="349"/>
      <c r="W44" s="349">
        <v>38</v>
      </c>
      <c r="X44" s="349"/>
      <c r="Y44" s="349"/>
    </row>
    <row r="45" spans="1:25" s="55" customFormat="1" ht="21.75" customHeight="1">
      <c r="A45" s="51" t="s">
        <v>499</v>
      </c>
      <c r="B45" s="353" t="s">
        <v>397</v>
      </c>
      <c r="C45" s="353"/>
      <c r="D45" s="353"/>
      <c r="E45" s="353"/>
      <c r="F45" s="353"/>
      <c r="G45" s="354"/>
      <c r="H45" s="349">
        <f>SUM(K45:Y45)</f>
        <v>22458</v>
      </c>
      <c r="I45" s="349"/>
      <c r="J45" s="349"/>
      <c r="K45" s="349">
        <v>18763</v>
      </c>
      <c r="L45" s="349"/>
      <c r="M45" s="349"/>
      <c r="N45" s="349">
        <v>996</v>
      </c>
      <c r="O45" s="349"/>
      <c r="P45" s="349"/>
      <c r="Q45" s="349">
        <v>630</v>
      </c>
      <c r="R45" s="349"/>
      <c r="S45" s="349"/>
      <c r="T45" s="349">
        <v>1408</v>
      </c>
      <c r="U45" s="349"/>
      <c r="V45" s="349"/>
      <c r="W45" s="349">
        <v>661</v>
      </c>
      <c r="X45" s="349"/>
      <c r="Y45" s="349"/>
    </row>
    <row r="46" spans="1:25" s="55" customFormat="1" ht="21.75" customHeight="1">
      <c r="A46" s="51" t="s">
        <v>500</v>
      </c>
      <c r="B46" s="353" t="s">
        <v>501</v>
      </c>
      <c r="C46" s="353"/>
      <c r="D46" s="353"/>
      <c r="E46" s="353"/>
      <c r="F46" s="353"/>
      <c r="G46" s="354"/>
      <c r="H46" s="349">
        <f>SUM(K46:Y46)</f>
        <v>2923</v>
      </c>
      <c r="I46" s="349"/>
      <c r="J46" s="349"/>
      <c r="K46" s="349">
        <v>2923</v>
      </c>
      <c r="L46" s="349"/>
      <c r="M46" s="349"/>
      <c r="N46" s="349" t="s">
        <v>771</v>
      </c>
      <c r="O46" s="349"/>
      <c r="P46" s="349"/>
      <c r="Q46" s="349" t="s">
        <v>771</v>
      </c>
      <c r="R46" s="349"/>
      <c r="S46" s="349"/>
      <c r="T46" s="349" t="s">
        <v>771</v>
      </c>
      <c r="U46" s="349"/>
      <c r="V46" s="349"/>
      <c r="W46" s="349" t="s">
        <v>771</v>
      </c>
      <c r="X46" s="349"/>
      <c r="Y46" s="349"/>
    </row>
    <row r="47" spans="1:25" s="55" customFormat="1" ht="21.75" customHeight="1" thickBot="1">
      <c r="A47" s="169" t="s">
        <v>502</v>
      </c>
      <c r="B47" s="350" t="s">
        <v>503</v>
      </c>
      <c r="C47" s="350"/>
      <c r="D47" s="350"/>
      <c r="E47" s="350"/>
      <c r="F47" s="350"/>
      <c r="G47" s="351"/>
      <c r="H47" s="352">
        <f>SUM(K47:Y47)</f>
        <v>675</v>
      </c>
      <c r="I47" s="352"/>
      <c r="J47" s="352"/>
      <c r="K47" s="352">
        <v>577</v>
      </c>
      <c r="L47" s="352"/>
      <c r="M47" s="352"/>
      <c r="N47" s="352">
        <v>14</v>
      </c>
      <c r="O47" s="352"/>
      <c r="P47" s="352"/>
      <c r="Q47" s="352">
        <v>16</v>
      </c>
      <c r="R47" s="352"/>
      <c r="S47" s="352"/>
      <c r="T47" s="352">
        <v>49</v>
      </c>
      <c r="U47" s="352"/>
      <c r="V47" s="352"/>
      <c r="W47" s="352">
        <v>19</v>
      </c>
      <c r="X47" s="352"/>
      <c r="Y47" s="352"/>
    </row>
    <row r="48" spans="1:25" ht="21.75" customHeight="1">
      <c r="A48" s="56"/>
      <c r="B48" s="347" t="s">
        <v>817</v>
      </c>
      <c r="C48" s="347"/>
      <c r="D48" s="347"/>
      <c r="E48" s="347"/>
      <c r="F48" s="347"/>
      <c r="G48" s="347"/>
      <c r="H48" s="347"/>
      <c r="I48" s="348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36" t="s">
        <v>736</v>
      </c>
      <c r="V48" s="250"/>
      <c r="W48" s="250"/>
      <c r="X48" s="250"/>
      <c r="Y48" s="250"/>
    </row>
    <row r="49" spans="22:25" ht="21.75" customHeight="1">
      <c r="V49" s="304" t="s">
        <v>504</v>
      </c>
      <c r="W49" s="305"/>
      <c r="X49" s="305"/>
      <c r="Y49" s="305"/>
    </row>
  </sheetData>
  <sheetProtection sheet="1" objects="1" scenarios="1"/>
  <mergeCells count="338">
    <mergeCell ref="A8:E8"/>
    <mergeCell ref="A1:Y1"/>
    <mergeCell ref="A2:F2"/>
    <mergeCell ref="W2:Y2"/>
    <mergeCell ref="H3:U3"/>
    <mergeCell ref="P8:Q8"/>
    <mergeCell ref="N8:O8"/>
    <mergeCell ref="L8:M8"/>
    <mergeCell ref="J8:K8"/>
    <mergeCell ref="X8:Y8"/>
    <mergeCell ref="T9:U9"/>
    <mergeCell ref="V9:W9"/>
    <mergeCell ref="H8:I8"/>
    <mergeCell ref="F8:G8"/>
    <mergeCell ref="V8:W8"/>
    <mergeCell ref="T8:U8"/>
    <mergeCell ref="R8:S8"/>
    <mergeCell ref="F9:G9"/>
    <mergeCell ref="H9:I9"/>
    <mergeCell ref="H4:I7"/>
    <mergeCell ref="F3:G7"/>
    <mergeCell ref="A3:E7"/>
    <mergeCell ref="L5:M5"/>
    <mergeCell ref="L6:M6"/>
    <mergeCell ref="L7:M7"/>
    <mergeCell ref="J4:S4"/>
    <mergeCell ref="J5:K7"/>
    <mergeCell ref="N5:O5"/>
    <mergeCell ref="N6:O6"/>
    <mergeCell ref="N7:O7"/>
    <mergeCell ref="P5:Q5"/>
    <mergeCell ref="P6:Q6"/>
    <mergeCell ref="P7:Q7"/>
    <mergeCell ref="T6:U6"/>
    <mergeCell ref="T7:U7"/>
    <mergeCell ref="R5:S5"/>
    <mergeCell ref="R6:S6"/>
    <mergeCell ref="R7:S7"/>
    <mergeCell ref="V3:W7"/>
    <mergeCell ref="X3:Y7"/>
    <mergeCell ref="A9:E9"/>
    <mergeCell ref="J9:K9"/>
    <mergeCell ref="L9:M9"/>
    <mergeCell ref="N9:O9"/>
    <mergeCell ref="P9:Q9"/>
    <mergeCell ref="R9:S9"/>
    <mergeCell ref="T4:U4"/>
    <mergeCell ref="T5:U5"/>
    <mergeCell ref="X10:Y10"/>
    <mergeCell ref="A11:E11"/>
    <mergeCell ref="L11:M11"/>
    <mergeCell ref="X9:Y9"/>
    <mergeCell ref="A10:E10"/>
    <mergeCell ref="L10:M10"/>
    <mergeCell ref="N10:O10"/>
    <mergeCell ref="P10:Q10"/>
    <mergeCell ref="R10:S10"/>
    <mergeCell ref="T10:U10"/>
    <mergeCell ref="V10:W10"/>
    <mergeCell ref="R12:S12"/>
    <mergeCell ref="T12:U12"/>
    <mergeCell ref="V12:W12"/>
    <mergeCell ref="V11:W11"/>
    <mergeCell ref="A12:E12"/>
    <mergeCell ref="F12:G12"/>
    <mergeCell ref="H12:I12"/>
    <mergeCell ref="J12:K12"/>
    <mergeCell ref="Q38:S38"/>
    <mergeCell ref="T38:V38"/>
    <mergeCell ref="W38:Y38"/>
    <mergeCell ref="L13:M13"/>
    <mergeCell ref="N13:O13"/>
    <mergeCell ref="Q37:S37"/>
    <mergeCell ref="N38:P38"/>
    <mergeCell ref="T37:V37"/>
    <mergeCell ref="W37:Y37"/>
    <mergeCell ref="T13:U13"/>
    <mergeCell ref="A13:E13"/>
    <mergeCell ref="B39:G39"/>
    <mergeCell ref="H39:J39"/>
    <mergeCell ref="K39:M39"/>
    <mergeCell ref="B37:G37"/>
    <mergeCell ref="H37:J37"/>
    <mergeCell ref="K37:M37"/>
    <mergeCell ref="B38:G38"/>
    <mergeCell ref="H38:J38"/>
    <mergeCell ref="K38:M38"/>
    <mergeCell ref="P14:Q14"/>
    <mergeCell ref="N37:P37"/>
    <mergeCell ref="Q36:S36"/>
    <mergeCell ref="T36:V36"/>
    <mergeCell ref="T15:U15"/>
    <mergeCell ref="R16:S16"/>
    <mergeCell ref="T16:U16"/>
    <mergeCell ref="V16:W16"/>
    <mergeCell ref="R15:S15"/>
    <mergeCell ref="N15:O15"/>
    <mergeCell ref="W36:Y36"/>
    <mergeCell ref="R14:S14"/>
    <mergeCell ref="T14:U14"/>
    <mergeCell ref="B36:G36"/>
    <mergeCell ref="H36:J36"/>
    <mergeCell ref="K36:M36"/>
    <mergeCell ref="N36:P36"/>
    <mergeCell ref="Q35:S35"/>
    <mergeCell ref="T35:V35"/>
    <mergeCell ref="W35:Y35"/>
    <mergeCell ref="X16:Y16"/>
    <mergeCell ref="Q34:S34"/>
    <mergeCell ref="T34:V34"/>
    <mergeCell ref="F16:G16"/>
    <mergeCell ref="H16:I16"/>
    <mergeCell ref="J16:K16"/>
    <mergeCell ref="L16:M16"/>
    <mergeCell ref="N16:O16"/>
    <mergeCell ref="P16:Q16"/>
    <mergeCell ref="P17:Q17"/>
    <mergeCell ref="P15:Q15"/>
    <mergeCell ref="B35:G35"/>
    <mergeCell ref="H35:J35"/>
    <mergeCell ref="K35:M35"/>
    <mergeCell ref="N35:P35"/>
    <mergeCell ref="L18:M18"/>
    <mergeCell ref="N18:O18"/>
    <mergeCell ref="P18:Q18"/>
    <mergeCell ref="L17:M17"/>
    <mergeCell ref="N17:O17"/>
    <mergeCell ref="W34:Y34"/>
    <mergeCell ref="T17:U17"/>
    <mergeCell ref="X17:Y17"/>
    <mergeCell ref="T33:V33"/>
    <mergeCell ref="W33:Y33"/>
    <mergeCell ref="T18:U18"/>
    <mergeCell ref="X18:Y18"/>
    <mergeCell ref="T32:V32"/>
    <mergeCell ref="W32:Y32"/>
    <mergeCell ref="T21:U21"/>
    <mergeCell ref="R17:S17"/>
    <mergeCell ref="B34:G34"/>
    <mergeCell ref="H34:J34"/>
    <mergeCell ref="K34:M34"/>
    <mergeCell ref="N34:P34"/>
    <mergeCell ref="Q33:S33"/>
    <mergeCell ref="R18:S18"/>
    <mergeCell ref="B33:G33"/>
    <mergeCell ref="H33:J33"/>
    <mergeCell ref="K33:M33"/>
    <mergeCell ref="N33:P33"/>
    <mergeCell ref="L19:M19"/>
    <mergeCell ref="N19:O19"/>
    <mergeCell ref="P19:Q19"/>
    <mergeCell ref="L20:M20"/>
    <mergeCell ref="N20:O20"/>
    <mergeCell ref="P20:Q20"/>
    <mergeCell ref="Q31:S31"/>
    <mergeCell ref="Q29:S29"/>
    <mergeCell ref="Q30:S30"/>
    <mergeCell ref="R19:S19"/>
    <mergeCell ref="X20:Y20"/>
    <mergeCell ref="T19:U19"/>
    <mergeCell ref="X19:Y19"/>
    <mergeCell ref="R20:S20"/>
    <mergeCell ref="T20:U20"/>
    <mergeCell ref="V20:W20"/>
    <mergeCell ref="A20:E20"/>
    <mergeCell ref="F20:G20"/>
    <mergeCell ref="H20:I20"/>
    <mergeCell ref="J20:K20"/>
    <mergeCell ref="R21:S21"/>
    <mergeCell ref="A21:E21"/>
    <mergeCell ref="N32:P32"/>
    <mergeCell ref="Q32:S32"/>
    <mergeCell ref="R22:S22"/>
    <mergeCell ref="B32:G32"/>
    <mergeCell ref="H32:J32"/>
    <mergeCell ref="K32:M32"/>
    <mergeCell ref="A28:H28"/>
    <mergeCell ref="A31:G31"/>
    <mergeCell ref="V21:W21"/>
    <mergeCell ref="X21:Y21"/>
    <mergeCell ref="A22:E22"/>
    <mergeCell ref="L22:M22"/>
    <mergeCell ref="N22:O22"/>
    <mergeCell ref="P22:Q22"/>
    <mergeCell ref="L21:M21"/>
    <mergeCell ref="N21:O21"/>
    <mergeCell ref="P21:Q21"/>
    <mergeCell ref="T22:U22"/>
    <mergeCell ref="V22:W22"/>
    <mergeCell ref="X22:Y22"/>
    <mergeCell ref="A23:E23"/>
    <mergeCell ref="L23:M23"/>
    <mergeCell ref="N23:O23"/>
    <mergeCell ref="P23:Q23"/>
    <mergeCell ref="R23:S23"/>
    <mergeCell ref="T23:U23"/>
    <mergeCell ref="V23:W23"/>
    <mergeCell ref="X23:Y23"/>
    <mergeCell ref="T31:V31"/>
    <mergeCell ref="W31:Y31"/>
    <mergeCell ref="W29:Y30"/>
    <mergeCell ref="W28:Y28"/>
    <mergeCell ref="T29:V29"/>
    <mergeCell ref="T30:V30"/>
    <mergeCell ref="H31:J31"/>
    <mergeCell ref="K31:M31"/>
    <mergeCell ref="N31:P31"/>
    <mergeCell ref="F22:G22"/>
    <mergeCell ref="F23:G23"/>
    <mergeCell ref="A29:G30"/>
    <mergeCell ref="H29:J30"/>
    <mergeCell ref="K29:M30"/>
    <mergeCell ref="N29:P30"/>
    <mergeCell ref="H23:I23"/>
    <mergeCell ref="F10:G10"/>
    <mergeCell ref="F13:G13"/>
    <mergeCell ref="F14:G14"/>
    <mergeCell ref="F15:G15"/>
    <mergeCell ref="F11:G11"/>
    <mergeCell ref="H21:I21"/>
    <mergeCell ref="H22:I22"/>
    <mergeCell ref="F17:G17"/>
    <mergeCell ref="F18:G18"/>
    <mergeCell ref="F19:G19"/>
    <mergeCell ref="F21:G21"/>
    <mergeCell ref="H14:I14"/>
    <mergeCell ref="H15:I15"/>
    <mergeCell ref="H17:I17"/>
    <mergeCell ref="J19:K19"/>
    <mergeCell ref="J14:K14"/>
    <mergeCell ref="H19:I19"/>
    <mergeCell ref="J21:K21"/>
    <mergeCell ref="J22:K22"/>
    <mergeCell ref="J23:K23"/>
    <mergeCell ref="H10:I10"/>
    <mergeCell ref="H13:I13"/>
    <mergeCell ref="J17:K17"/>
    <mergeCell ref="J18:K18"/>
    <mergeCell ref="H18:I18"/>
    <mergeCell ref="H11:I11"/>
    <mergeCell ref="J13:K13"/>
    <mergeCell ref="N14:O14"/>
    <mergeCell ref="X15:Y15"/>
    <mergeCell ref="J10:K10"/>
    <mergeCell ref="J11:K11"/>
    <mergeCell ref="J15:K15"/>
    <mergeCell ref="P13:Q13"/>
    <mergeCell ref="R13:S13"/>
    <mergeCell ref="X12:Y12"/>
    <mergeCell ref="L12:M12"/>
    <mergeCell ref="N12:O12"/>
    <mergeCell ref="X11:Y11"/>
    <mergeCell ref="V13:W13"/>
    <mergeCell ref="X13:Y13"/>
    <mergeCell ref="N11:O11"/>
    <mergeCell ref="P11:Q11"/>
    <mergeCell ref="R11:S11"/>
    <mergeCell ref="T11:U11"/>
    <mergeCell ref="P12:Q12"/>
    <mergeCell ref="A19:E19"/>
    <mergeCell ref="V25:Y25"/>
    <mergeCell ref="L14:M14"/>
    <mergeCell ref="L15:M15"/>
    <mergeCell ref="V14:W14"/>
    <mergeCell ref="V15:W15"/>
    <mergeCell ref="V17:W17"/>
    <mergeCell ref="V18:W18"/>
    <mergeCell ref="V19:W19"/>
    <mergeCell ref="X14:Y14"/>
    <mergeCell ref="A14:E14"/>
    <mergeCell ref="A15:E15"/>
    <mergeCell ref="A17:E17"/>
    <mergeCell ref="A18:E18"/>
    <mergeCell ref="A16:E16"/>
    <mergeCell ref="N39:P39"/>
    <mergeCell ref="Q39:S39"/>
    <mergeCell ref="T39:V39"/>
    <mergeCell ref="W39:Y39"/>
    <mergeCell ref="B40:G40"/>
    <mergeCell ref="H40:J40"/>
    <mergeCell ref="K40:M40"/>
    <mergeCell ref="N40:P40"/>
    <mergeCell ref="Q40:S40"/>
    <mergeCell ref="T40:V40"/>
    <mergeCell ref="W40:Y40"/>
    <mergeCell ref="B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B43:G43"/>
    <mergeCell ref="H43:J43"/>
    <mergeCell ref="K43:M43"/>
    <mergeCell ref="N43:P43"/>
    <mergeCell ref="Q43:S43"/>
    <mergeCell ref="T43:V43"/>
    <mergeCell ref="W43:Y43"/>
    <mergeCell ref="B44:G44"/>
    <mergeCell ref="H44:J44"/>
    <mergeCell ref="K44:M44"/>
    <mergeCell ref="N44:P44"/>
    <mergeCell ref="Q44:S44"/>
    <mergeCell ref="T44:V44"/>
    <mergeCell ref="W44:Y44"/>
    <mergeCell ref="B45:G45"/>
    <mergeCell ref="H45:J45"/>
    <mergeCell ref="K45:M45"/>
    <mergeCell ref="N45:P45"/>
    <mergeCell ref="Q45:S45"/>
    <mergeCell ref="T45:V45"/>
    <mergeCell ref="W45:Y45"/>
    <mergeCell ref="B46:G46"/>
    <mergeCell ref="H46:J46"/>
    <mergeCell ref="K46:M46"/>
    <mergeCell ref="N46:P46"/>
    <mergeCell ref="N47:P47"/>
    <mergeCell ref="Q47:S47"/>
    <mergeCell ref="T47:V47"/>
    <mergeCell ref="W47:Y47"/>
    <mergeCell ref="T24:Y24"/>
    <mergeCell ref="U48:Y48"/>
    <mergeCell ref="V49:Y49"/>
    <mergeCell ref="B48:I48"/>
    <mergeCell ref="Q46:S46"/>
    <mergeCell ref="T46:V46"/>
    <mergeCell ref="W46:Y46"/>
    <mergeCell ref="B47:G47"/>
    <mergeCell ref="H47:J47"/>
    <mergeCell ref="K47:M4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49"/>
  <sheetViews>
    <sheetView showGridLines="0" zoomScale="75" zoomScaleNormal="75" zoomScaleSheetLayoutView="75" workbookViewId="0" topLeftCell="A1">
      <selection activeCell="A1" sqref="A1"/>
    </sheetView>
  </sheetViews>
  <sheetFormatPr defaultColWidth="9.00390625" defaultRowHeight="21.75" customHeight="1"/>
  <cols>
    <col min="1" max="7" width="3.625" style="54" customWidth="1"/>
    <col min="8" max="8" width="6.625" style="54" customWidth="1"/>
    <col min="9" max="10" width="3.625" style="54" customWidth="1"/>
    <col min="11" max="22" width="6.375" style="54" customWidth="1"/>
    <col min="23" max="16384" width="6.625" style="54" customWidth="1"/>
  </cols>
  <sheetData>
    <row r="2" spans="1:22" ht="21.75" customHeight="1" thickBot="1">
      <c r="A2" s="224" t="s">
        <v>433</v>
      </c>
      <c r="B2" s="399"/>
      <c r="C2" s="399"/>
      <c r="D2" s="399"/>
      <c r="E2" s="399"/>
      <c r="F2" s="399"/>
      <c r="G2" s="399"/>
      <c r="H2" s="399"/>
      <c r="I2" s="164"/>
      <c r="T2" s="371" t="s">
        <v>183</v>
      </c>
      <c r="U2" s="372"/>
      <c r="V2" s="372"/>
    </row>
    <row r="3" spans="1:22" ht="21.75" customHeight="1">
      <c r="A3" s="364" t="s">
        <v>321</v>
      </c>
      <c r="B3" s="365"/>
      <c r="C3" s="365"/>
      <c r="D3" s="365"/>
      <c r="E3" s="365"/>
      <c r="F3" s="365"/>
      <c r="G3" s="365"/>
      <c r="H3" s="410"/>
      <c r="I3" s="410"/>
      <c r="J3" s="410"/>
      <c r="K3" s="365" t="s">
        <v>434</v>
      </c>
      <c r="L3" s="365"/>
      <c r="M3" s="410"/>
      <c r="N3" s="365" t="s">
        <v>317</v>
      </c>
      <c r="O3" s="365"/>
      <c r="P3" s="410"/>
      <c r="Q3" s="373" t="s">
        <v>316</v>
      </c>
      <c r="R3" s="373"/>
      <c r="S3" s="373" t="s">
        <v>318</v>
      </c>
      <c r="T3" s="373"/>
      <c r="U3" s="373" t="s">
        <v>319</v>
      </c>
      <c r="V3" s="400"/>
    </row>
    <row r="4" spans="1:22" ht="21.75" customHeight="1">
      <c r="A4" s="366"/>
      <c r="B4" s="367"/>
      <c r="C4" s="367"/>
      <c r="D4" s="367"/>
      <c r="E4" s="367"/>
      <c r="F4" s="367"/>
      <c r="G4" s="367"/>
      <c r="H4" s="411"/>
      <c r="I4" s="411"/>
      <c r="J4" s="411"/>
      <c r="K4" s="367"/>
      <c r="L4" s="367"/>
      <c r="M4" s="411"/>
      <c r="N4" s="367"/>
      <c r="O4" s="367"/>
      <c r="P4" s="411"/>
      <c r="Q4" s="374" t="s">
        <v>738</v>
      </c>
      <c r="R4" s="374"/>
      <c r="S4" s="374" t="s">
        <v>435</v>
      </c>
      <c r="T4" s="374"/>
      <c r="U4" s="374" t="s">
        <v>435</v>
      </c>
      <c r="V4" s="401"/>
    </row>
    <row r="5" spans="2:22" s="55" customFormat="1" ht="21.75" customHeight="1">
      <c r="B5" s="284" t="s">
        <v>322</v>
      </c>
      <c r="C5" s="241"/>
      <c r="D5" s="241"/>
      <c r="E5" s="241"/>
      <c r="F5" s="241"/>
      <c r="G5" s="241"/>
      <c r="H5" s="241"/>
      <c r="I5" s="241"/>
      <c r="J5" s="166"/>
      <c r="K5" s="409">
        <f>SUM(K7,K14)</f>
        <v>52579</v>
      </c>
      <c r="L5" s="409"/>
      <c r="M5" s="242"/>
      <c r="N5" s="409">
        <f>SUM(N7,N14)</f>
        <v>120738</v>
      </c>
      <c r="O5" s="409"/>
      <c r="P5" s="242"/>
      <c r="Q5" s="402">
        <f>N5/K5</f>
        <v>2.296316019703684</v>
      </c>
      <c r="R5" s="402"/>
      <c r="S5" s="403" t="s">
        <v>307</v>
      </c>
      <c r="T5" s="403"/>
      <c r="U5" s="403" t="s">
        <v>307</v>
      </c>
      <c r="V5" s="403"/>
    </row>
    <row r="6" spans="2:22" s="55" customFormat="1" ht="21.75" customHeight="1">
      <c r="B6" s="284"/>
      <c r="C6" s="241"/>
      <c r="D6" s="241"/>
      <c r="E6" s="241"/>
      <c r="F6" s="241"/>
      <c r="G6" s="241"/>
      <c r="H6" s="241"/>
      <c r="I6" s="241"/>
      <c r="J6" s="166"/>
      <c r="K6" s="406"/>
      <c r="L6" s="406"/>
      <c r="M6" s="242"/>
      <c r="N6" s="406"/>
      <c r="O6" s="406"/>
      <c r="P6" s="242"/>
      <c r="Q6" s="405"/>
      <c r="R6" s="405"/>
      <c r="S6" s="404"/>
      <c r="T6" s="404"/>
      <c r="U6" s="404"/>
      <c r="V6" s="404"/>
    </row>
    <row r="7" spans="2:22" s="55" customFormat="1" ht="21.75" customHeight="1">
      <c r="B7" s="353" t="s">
        <v>320</v>
      </c>
      <c r="C7" s="353"/>
      <c r="D7" s="353"/>
      <c r="E7" s="353"/>
      <c r="F7" s="353"/>
      <c r="G7" s="353"/>
      <c r="H7" s="354"/>
      <c r="I7" s="241"/>
      <c r="J7" s="166"/>
      <c r="K7" s="406">
        <f>SUM(K8:L12)</f>
        <v>51562</v>
      </c>
      <c r="L7" s="406"/>
      <c r="M7" s="242"/>
      <c r="N7" s="406">
        <f>SUM(N8:O12)</f>
        <v>119431</v>
      </c>
      <c r="O7" s="406"/>
      <c r="P7" s="242"/>
      <c r="Q7" s="405">
        <f aca="true" t="shared" si="0" ref="Q7:Q12">N7/K7</f>
        <v>2.31626003646096</v>
      </c>
      <c r="R7" s="405"/>
      <c r="S7" s="404">
        <v>79</v>
      </c>
      <c r="T7" s="404"/>
      <c r="U7" s="404">
        <v>34.1</v>
      </c>
      <c r="V7" s="404"/>
    </row>
    <row r="8" spans="3:22" s="55" customFormat="1" ht="21.75" customHeight="1">
      <c r="C8" s="353" t="s">
        <v>323</v>
      </c>
      <c r="D8" s="413"/>
      <c r="E8" s="413"/>
      <c r="F8" s="413"/>
      <c r="G8" s="413"/>
      <c r="H8" s="354"/>
      <c r="I8" s="242"/>
      <c r="J8" s="166"/>
      <c r="K8" s="406">
        <v>25222</v>
      </c>
      <c r="L8" s="406"/>
      <c r="M8" s="242"/>
      <c r="N8" s="406">
        <v>67245</v>
      </c>
      <c r="O8" s="406"/>
      <c r="P8" s="242"/>
      <c r="Q8" s="405">
        <f t="shared" si="0"/>
        <v>2.6661248116723497</v>
      </c>
      <c r="R8" s="405"/>
      <c r="S8" s="404">
        <v>114.6</v>
      </c>
      <c r="T8" s="404"/>
      <c r="U8" s="404">
        <v>43</v>
      </c>
      <c r="V8" s="404"/>
    </row>
    <row r="9" spans="3:22" s="55" customFormat="1" ht="21.75" customHeight="1">
      <c r="C9" s="353" t="s">
        <v>436</v>
      </c>
      <c r="D9" s="413"/>
      <c r="E9" s="413"/>
      <c r="F9" s="413"/>
      <c r="G9" s="413"/>
      <c r="H9" s="354"/>
      <c r="I9" s="242"/>
      <c r="J9" s="166"/>
      <c r="K9" s="406">
        <v>3172</v>
      </c>
      <c r="L9" s="406"/>
      <c r="M9" s="242"/>
      <c r="N9" s="406">
        <v>7944</v>
      </c>
      <c r="O9" s="406"/>
      <c r="P9" s="242"/>
      <c r="Q9" s="405">
        <f t="shared" si="0"/>
        <v>2.5044136191677175</v>
      </c>
      <c r="R9" s="405"/>
      <c r="S9" s="404">
        <v>50.2</v>
      </c>
      <c r="T9" s="404"/>
      <c r="U9" s="404">
        <v>20.1</v>
      </c>
      <c r="V9" s="404"/>
    </row>
    <row r="10" spans="3:22" s="55" customFormat="1" ht="21.75" customHeight="1">
      <c r="C10" s="353" t="s">
        <v>324</v>
      </c>
      <c r="D10" s="413"/>
      <c r="E10" s="413"/>
      <c r="F10" s="413"/>
      <c r="G10" s="413"/>
      <c r="H10" s="354"/>
      <c r="I10" s="242"/>
      <c r="J10" s="166"/>
      <c r="K10" s="406">
        <v>20857</v>
      </c>
      <c r="L10" s="406"/>
      <c r="M10" s="242"/>
      <c r="N10" s="406">
        <v>39147</v>
      </c>
      <c r="O10" s="406"/>
      <c r="P10" s="242"/>
      <c r="Q10" s="405">
        <f t="shared" si="0"/>
        <v>1.876923814546675</v>
      </c>
      <c r="R10" s="405"/>
      <c r="S10" s="404">
        <v>42.9</v>
      </c>
      <c r="T10" s="404"/>
      <c r="U10" s="404">
        <v>22.9</v>
      </c>
      <c r="V10" s="404"/>
    </row>
    <row r="11" spans="3:22" s="55" customFormat="1" ht="21.75" customHeight="1">
      <c r="C11" s="353" t="s">
        <v>437</v>
      </c>
      <c r="D11" s="413"/>
      <c r="E11" s="413"/>
      <c r="F11" s="413"/>
      <c r="G11" s="413"/>
      <c r="H11" s="354"/>
      <c r="I11" s="242"/>
      <c r="J11" s="166"/>
      <c r="K11" s="406">
        <v>1435</v>
      </c>
      <c r="L11" s="406"/>
      <c r="M11" s="242"/>
      <c r="N11" s="406">
        <v>3270</v>
      </c>
      <c r="O11" s="406"/>
      <c r="P11" s="242"/>
      <c r="Q11" s="405">
        <f t="shared" si="0"/>
        <v>2.278745644599303</v>
      </c>
      <c r="R11" s="405"/>
      <c r="S11" s="404">
        <v>60.9</v>
      </c>
      <c r="T11" s="404"/>
      <c r="U11" s="404">
        <v>26.7</v>
      </c>
      <c r="V11" s="404"/>
    </row>
    <row r="12" spans="3:22" s="55" customFormat="1" ht="21.75" customHeight="1">
      <c r="C12" s="353" t="s">
        <v>325</v>
      </c>
      <c r="D12" s="413"/>
      <c r="E12" s="413"/>
      <c r="F12" s="413"/>
      <c r="G12" s="413"/>
      <c r="H12" s="354"/>
      <c r="I12" s="242"/>
      <c r="J12" s="166"/>
      <c r="K12" s="406">
        <v>876</v>
      </c>
      <c r="L12" s="406"/>
      <c r="M12" s="242"/>
      <c r="N12" s="406">
        <v>1825</v>
      </c>
      <c r="O12" s="406"/>
      <c r="P12" s="242"/>
      <c r="Q12" s="405">
        <f t="shared" si="0"/>
        <v>2.0833333333333335</v>
      </c>
      <c r="R12" s="405"/>
      <c r="S12" s="404">
        <v>46.4</v>
      </c>
      <c r="T12" s="404"/>
      <c r="U12" s="404">
        <v>22.3</v>
      </c>
      <c r="V12" s="404"/>
    </row>
    <row r="13" spans="2:22" s="55" customFormat="1" ht="21.75" customHeight="1">
      <c r="B13" s="284"/>
      <c r="C13" s="241"/>
      <c r="D13" s="241"/>
      <c r="E13" s="241"/>
      <c r="F13" s="241"/>
      <c r="G13" s="241"/>
      <c r="H13" s="241"/>
      <c r="I13" s="241"/>
      <c r="J13" s="166"/>
      <c r="K13" s="406"/>
      <c r="L13" s="406"/>
      <c r="M13" s="242"/>
      <c r="N13" s="406"/>
      <c r="O13" s="406"/>
      <c r="P13" s="242"/>
      <c r="Q13" s="405"/>
      <c r="R13" s="405"/>
      <c r="S13" s="404"/>
      <c r="T13" s="404"/>
      <c r="U13" s="404"/>
      <c r="V13" s="404"/>
    </row>
    <row r="14" spans="2:22" s="55" customFormat="1" ht="21.75" customHeight="1">
      <c r="B14" s="353" t="s">
        <v>326</v>
      </c>
      <c r="C14" s="241"/>
      <c r="D14" s="241"/>
      <c r="E14" s="241"/>
      <c r="F14" s="241"/>
      <c r="G14" s="241"/>
      <c r="H14" s="241"/>
      <c r="I14" s="414"/>
      <c r="J14" s="166"/>
      <c r="K14" s="406">
        <v>1017</v>
      </c>
      <c r="L14" s="406"/>
      <c r="M14" s="242"/>
      <c r="N14" s="406">
        <v>1307</v>
      </c>
      <c r="O14" s="406"/>
      <c r="P14" s="242"/>
      <c r="Q14" s="405">
        <f>N14/K14</f>
        <v>1.2851524090462143</v>
      </c>
      <c r="R14" s="405"/>
      <c r="S14" s="404" t="s">
        <v>307</v>
      </c>
      <c r="T14" s="404"/>
      <c r="U14" s="404" t="s">
        <v>307</v>
      </c>
      <c r="V14" s="404"/>
    </row>
    <row r="15" spans="2:22" s="55" customFormat="1" ht="21.75" customHeight="1" thickBot="1">
      <c r="B15" s="284"/>
      <c r="C15" s="241"/>
      <c r="D15" s="241"/>
      <c r="E15" s="241"/>
      <c r="F15" s="241"/>
      <c r="G15" s="241"/>
      <c r="H15" s="241"/>
      <c r="I15" s="241"/>
      <c r="J15" s="167"/>
      <c r="K15" s="352"/>
      <c r="L15" s="352"/>
      <c r="M15" s="412"/>
      <c r="N15" s="352"/>
      <c r="O15" s="352"/>
      <c r="P15" s="412"/>
      <c r="Q15" s="405"/>
      <c r="R15" s="405"/>
      <c r="S15" s="404"/>
      <c r="T15" s="404"/>
      <c r="U15" s="404"/>
      <c r="V15" s="404"/>
    </row>
    <row r="16" spans="1:22" ht="21.75" customHeight="1">
      <c r="A16" s="225" t="s">
        <v>818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163"/>
      <c r="Q16" s="56"/>
      <c r="R16" s="56"/>
      <c r="S16" s="236" t="s">
        <v>736</v>
      </c>
      <c r="T16" s="250"/>
      <c r="U16" s="250"/>
      <c r="V16" s="250"/>
    </row>
    <row r="17" spans="20:22" ht="21.75" customHeight="1">
      <c r="T17" s="304" t="s">
        <v>125</v>
      </c>
      <c r="U17" s="305"/>
      <c r="V17" s="305"/>
    </row>
    <row r="21" spans="1:22" ht="21.75" customHeight="1" thickBot="1">
      <c r="A21" s="375" t="s">
        <v>327</v>
      </c>
      <c r="B21" s="376"/>
      <c r="C21" s="376"/>
      <c r="D21" s="376"/>
      <c r="E21" s="376"/>
      <c r="F21" s="376"/>
      <c r="G21" s="376"/>
      <c r="H21" s="376"/>
      <c r="I21" s="164"/>
      <c r="T21" s="371" t="s">
        <v>183</v>
      </c>
      <c r="U21" s="372"/>
      <c r="V21" s="372"/>
    </row>
    <row r="22" spans="1:22" ht="21.75" customHeight="1">
      <c r="A22" s="364" t="s">
        <v>328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 t="s">
        <v>329</v>
      </c>
      <c r="L22" s="365"/>
      <c r="M22" s="365"/>
      <c r="N22" s="365" t="s">
        <v>330</v>
      </c>
      <c r="O22" s="365"/>
      <c r="P22" s="365"/>
      <c r="Q22" s="365" t="s">
        <v>331</v>
      </c>
      <c r="R22" s="365"/>
      <c r="S22" s="365"/>
      <c r="T22" s="373" t="s">
        <v>332</v>
      </c>
      <c r="U22" s="373"/>
      <c r="V22" s="400"/>
    </row>
    <row r="23" spans="1:22" ht="21.75" customHeight="1">
      <c r="A23" s="366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74" t="s">
        <v>331</v>
      </c>
      <c r="U23" s="374"/>
      <c r="V23" s="401"/>
    </row>
    <row r="24" spans="1:22" s="55" customFormat="1" ht="21.75" customHeight="1">
      <c r="A24" s="377" t="s">
        <v>333</v>
      </c>
      <c r="B24" s="377"/>
      <c r="C24" s="377"/>
      <c r="D24" s="377"/>
      <c r="E24" s="377"/>
      <c r="F24" s="377"/>
      <c r="G24" s="377"/>
      <c r="H24" s="377"/>
      <c r="I24" s="377"/>
      <c r="J24" s="378"/>
      <c r="K24" s="409">
        <f>SUM(K26,K30,K36,K44,K46)</f>
        <v>52579</v>
      </c>
      <c r="L24" s="409"/>
      <c r="M24" s="409"/>
      <c r="N24" s="409">
        <f>SUM(N26,N30,N36,N44,N46)</f>
        <v>120738</v>
      </c>
      <c r="O24" s="409"/>
      <c r="P24" s="409"/>
      <c r="Q24" s="409">
        <f>SUM(Q26,Q30,Q36,Q44,Q46)</f>
        <v>120239</v>
      </c>
      <c r="R24" s="409"/>
      <c r="S24" s="409"/>
      <c r="T24" s="402">
        <f>Q24/K24</f>
        <v>2.2868255387131744</v>
      </c>
      <c r="U24" s="402"/>
      <c r="V24" s="402"/>
    </row>
    <row r="25" spans="1:22" s="55" customFormat="1" ht="21.75" customHeight="1">
      <c r="A25" s="407"/>
      <c r="B25" s="407"/>
      <c r="C25" s="407"/>
      <c r="D25" s="407"/>
      <c r="E25" s="407"/>
      <c r="F25" s="407"/>
      <c r="G25" s="407"/>
      <c r="H25" s="407"/>
      <c r="I25" s="407"/>
      <c r="J25" s="408"/>
      <c r="K25" s="406"/>
      <c r="L25" s="406"/>
      <c r="M25" s="406"/>
      <c r="N25" s="406"/>
      <c r="O25" s="406"/>
      <c r="P25" s="406"/>
      <c r="Q25" s="406"/>
      <c r="R25" s="406"/>
      <c r="S25" s="406"/>
      <c r="T25" s="405"/>
      <c r="U25" s="405"/>
      <c r="V25" s="405"/>
    </row>
    <row r="26" spans="1:22" s="55" customFormat="1" ht="21.75" customHeight="1">
      <c r="A26" s="353" t="s">
        <v>334</v>
      </c>
      <c r="B26" s="353"/>
      <c r="C26" s="353"/>
      <c r="D26" s="353"/>
      <c r="E26" s="353"/>
      <c r="F26" s="353"/>
      <c r="G26" s="353"/>
      <c r="H26" s="353"/>
      <c r="I26" s="353"/>
      <c r="J26" s="354"/>
      <c r="K26" s="406">
        <f>SUM(K27:M28)</f>
        <v>348</v>
      </c>
      <c r="L26" s="406"/>
      <c r="M26" s="406"/>
      <c r="N26" s="406">
        <f>SUM(N27:P28)</f>
        <v>833</v>
      </c>
      <c r="O26" s="406"/>
      <c r="P26" s="406"/>
      <c r="Q26" s="406">
        <f>SUM(Q27:S28)</f>
        <v>830</v>
      </c>
      <c r="R26" s="406"/>
      <c r="S26" s="406"/>
      <c r="T26" s="405">
        <f>Q26/K26</f>
        <v>2.3850574712643677</v>
      </c>
      <c r="U26" s="405"/>
      <c r="V26" s="405"/>
    </row>
    <row r="27" spans="1:22" s="55" customFormat="1" ht="21.75" customHeight="1">
      <c r="A27" s="165"/>
      <c r="B27" s="353" t="s">
        <v>335</v>
      </c>
      <c r="C27" s="353"/>
      <c r="D27" s="353"/>
      <c r="E27" s="353"/>
      <c r="F27" s="353"/>
      <c r="G27" s="353"/>
      <c r="H27" s="353"/>
      <c r="I27" s="353"/>
      <c r="J27" s="354"/>
      <c r="K27" s="406">
        <v>257</v>
      </c>
      <c r="L27" s="406"/>
      <c r="M27" s="406"/>
      <c r="N27" s="406">
        <v>640</v>
      </c>
      <c r="O27" s="406"/>
      <c r="P27" s="406"/>
      <c r="Q27" s="406">
        <v>639</v>
      </c>
      <c r="R27" s="406"/>
      <c r="S27" s="406"/>
      <c r="T27" s="405">
        <f>Q27/K27</f>
        <v>2.4863813229571985</v>
      </c>
      <c r="U27" s="405"/>
      <c r="V27" s="405"/>
    </row>
    <row r="28" spans="1:22" s="55" customFormat="1" ht="21.75" customHeight="1">
      <c r="A28" s="165"/>
      <c r="B28" s="353" t="s">
        <v>336</v>
      </c>
      <c r="C28" s="353"/>
      <c r="D28" s="353"/>
      <c r="E28" s="353"/>
      <c r="F28" s="353"/>
      <c r="G28" s="353"/>
      <c r="H28" s="353"/>
      <c r="I28" s="353"/>
      <c r="J28" s="354"/>
      <c r="K28" s="406">
        <v>91</v>
      </c>
      <c r="L28" s="406"/>
      <c r="M28" s="406"/>
      <c r="N28" s="406">
        <v>193</v>
      </c>
      <c r="O28" s="406"/>
      <c r="P28" s="406"/>
      <c r="Q28" s="406">
        <v>191</v>
      </c>
      <c r="R28" s="406"/>
      <c r="S28" s="406"/>
      <c r="T28" s="405">
        <f>Q28/K28</f>
        <v>2.098901098901099</v>
      </c>
      <c r="U28" s="405"/>
      <c r="V28" s="405"/>
    </row>
    <row r="29" spans="1:22" s="55" customFormat="1" ht="21.75" customHeight="1">
      <c r="A29" s="165"/>
      <c r="B29" s="353"/>
      <c r="C29" s="353"/>
      <c r="D29" s="353"/>
      <c r="E29" s="353"/>
      <c r="F29" s="353"/>
      <c r="G29" s="353"/>
      <c r="H29" s="353"/>
      <c r="I29" s="353"/>
      <c r="J29" s="354"/>
      <c r="K29" s="406"/>
      <c r="L29" s="406"/>
      <c r="M29" s="406"/>
      <c r="N29" s="406"/>
      <c r="O29" s="406"/>
      <c r="P29" s="406"/>
      <c r="Q29" s="406"/>
      <c r="R29" s="406"/>
      <c r="S29" s="406"/>
      <c r="T29" s="405"/>
      <c r="U29" s="405"/>
      <c r="V29" s="405"/>
    </row>
    <row r="30" spans="1:22" s="55" customFormat="1" ht="21.75" customHeight="1">
      <c r="A30" s="353" t="s">
        <v>337</v>
      </c>
      <c r="B30" s="353"/>
      <c r="C30" s="353"/>
      <c r="D30" s="353"/>
      <c r="E30" s="353"/>
      <c r="F30" s="353"/>
      <c r="G30" s="353"/>
      <c r="H30" s="353"/>
      <c r="I30" s="353"/>
      <c r="J30" s="354"/>
      <c r="K30" s="406">
        <f>SUM(K31:M34)</f>
        <v>289</v>
      </c>
      <c r="L30" s="406"/>
      <c r="M30" s="406"/>
      <c r="N30" s="406">
        <f>SUM(N31:P34)</f>
        <v>1190</v>
      </c>
      <c r="O30" s="406"/>
      <c r="P30" s="406"/>
      <c r="Q30" s="406">
        <f>SUM(Q31:S34)</f>
        <v>1189</v>
      </c>
      <c r="R30" s="406"/>
      <c r="S30" s="406"/>
      <c r="T30" s="405">
        <f>Q30/K30</f>
        <v>4.114186851211072</v>
      </c>
      <c r="U30" s="405"/>
      <c r="V30" s="405"/>
    </row>
    <row r="31" spans="1:22" s="55" customFormat="1" ht="21.75" customHeight="1">
      <c r="A31" s="165"/>
      <c r="B31" s="353" t="s">
        <v>338</v>
      </c>
      <c r="C31" s="353"/>
      <c r="D31" s="353"/>
      <c r="E31" s="353"/>
      <c r="F31" s="353"/>
      <c r="G31" s="353"/>
      <c r="H31" s="353"/>
      <c r="I31" s="353"/>
      <c r="J31" s="354"/>
      <c r="K31" s="406">
        <v>171</v>
      </c>
      <c r="L31" s="406"/>
      <c r="M31" s="406"/>
      <c r="N31" s="406">
        <v>736</v>
      </c>
      <c r="O31" s="406"/>
      <c r="P31" s="406"/>
      <c r="Q31" s="406">
        <v>735</v>
      </c>
      <c r="R31" s="406"/>
      <c r="S31" s="406"/>
      <c r="T31" s="405">
        <f>Q31/K31</f>
        <v>4.298245614035087</v>
      </c>
      <c r="U31" s="405"/>
      <c r="V31" s="405"/>
    </row>
    <row r="32" spans="1:22" s="55" customFormat="1" ht="21.75" customHeight="1">
      <c r="A32" s="165"/>
      <c r="B32" s="353" t="s">
        <v>339</v>
      </c>
      <c r="C32" s="353"/>
      <c r="D32" s="353"/>
      <c r="E32" s="353"/>
      <c r="F32" s="353"/>
      <c r="G32" s="353"/>
      <c r="H32" s="353"/>
      <c r="I32" s="353"/>
      <c r="J32" s="354"/>
      <c r="K32" s="406">
        <v>45</v>
      </c>
      <c r="L32" s="406"/>
      <c r="M32" s="406"/>
      <c r="N32" s="406">
        <v>152</v>
      </c>
      <c r="O32" s="406"/>
      <c r="P32" s="406"/>
      <c r="Q32" s="406">
        <v>152</v>
      </c>
      <c r="R32" s="406"/>
      <c r="S32" s="406"/>
      <c r="T32" s="405">
        <f>Q32/K32</f>
        <v>3.3777777777777778</v>
      </c>
      <c r="U32" s="405"/>
      <c r="V32" s="405"/>
    </row>
    <row r="33" spans="1:22" s="55" customFormat="1" ht="21.75" customHeight="1">
      <c r="A33" s="165"/>
      <c r="B33" s="353" t="s">
        <v>340</v>
      </c>
      <c r="C33" s="353"/>
      <c r="D33" s="353"/>
      <c r="E33" s="353"/>
      <c r="F33" s="353"/>
      <c r="G33" s="353"/>
      <c r="H33" s="353"/>
      <c r="I33" s="353"/>
      <c r="J33" s="354"/>
      <c r="K33" s="406">
        <v>8</v>
      </c>
      <c r="L33" s="406"/>
      <c r="M33" s="406"/>
      <c r="N33" s="406">
        <v>36</v>
      </c>
      <c r="O33" s="406"/>
      <c r="P33" s="406"/>
      <c r="Q33" s="406">
        <v>36</v>
      </c>
      <c r="R33" s="406"/>
      <c r="S33" s="406"/>
      <c r="T33" s="405">
        <f>Q33/K33</f>
        <v>4.5</v>
      </c>
      <c r="U33" s="405"/>
      <c r="V33" s="405"/>
    </row>
    <row r="34" spans="1:22" s="55" customFormat="1" ht="21.75" customHeight="1">
      <c r="A34" s="165"/>
      <c r="B34" s="353" t="s">
        <v>341</v>
      </c>
      <c r="C34" s="353"/>
      <c r="D34" s="353"/>
      <c r="E34" s="353"/>
      <c r="F34" s="353"/>
      <c r="G34" s="353"/>
      <c r="H34" s="353"/>
      <c r="I34" s="353"/>
      <c r="J34" s="354"/>
      <c r="K34" s="406">
        <v>65</v>
      </c>
      <c r="L34" s="406"/>
      <c r="M34" s="406"/>
      <c r="N34" s="406">
        <v>266</v>
      </c>
      <c r="O34" s="406"/>
      <c r="P34" s="406"/>
      <c r="Q34" s="406">
        <v>266</v>
      </c>
      <c r="R34" s="406"/>
      <c r="S34" s="406"/>
      <c r="T34" s="405">
        <f>Q34/K34</f>
        <v>4.092307692307692</v>
      </c>
      <c r="U34" s="405"/>
      <c r="V34" s="405"/>
    </row>
    <row r="35" spans="1:22" s="55" customFormat="1" ht="21.75" customHeight="1">
      <c r="A35" s="165"/>
      <c r="B35" s="353"/>
      <c r="C35" s="353"/>
      <c r="D35" s="353"/>
      <c r="E35" s="353"/>
      <c r="F35" s="353"/>
      <c r="G35" s="353"/>
      <c r="H35" s="353"/>
      <c r="I35" s="353"/>
      <c r="J35" s="354"/>
      <c r="K35" s="406"/>
      <c r="L35" s="406"/>
      <c r="M35" s="406"/>
      <c r="N35" s="406"/>
      <c r="O35" s="406"/>
      <c r="P35" s="406"/>
      <c r="Q35" s="406"/>
      <c r="R35" s="406"/>
      <c r="S35" s="406"/>
      <c r="T35" s="405"/>
      <c r="U35" s="405"/>
      <c r="V35" s="405"/>
    </row>
    <row r="36" spans="1:22" s="55" customFormat="1" ht="21.75" customHeight="1">
      <c r="A36" s="353" t="s">
        <v>342</v>
      </c>
      <c r="B36" s="353"/>
      <c r="C36" s="353"/>
      <c r="D36" s="353"/>
      <c r="E36" s="353"/>
      <c r="F36" s="353"/>
      <c r="G36" s="353"/>
      <c r="H36" s="353"/>
      <c r="I36" s="353"/>
      <c r="J36" s="354"/>
      <c r="K36" s="406">
        <f>SUM(K37:M42)</f>
        <v>35347</v>
      </c>
      <c r="L36" s="406"/>
      <c r="M36" s="406"/>
      <c r="N36" s="406">
        <f>SUM(N37:P42)</f>
        <v>93571</v>
      </c>
      <c r="O36" s="406"/>
      <c r="P36" s="406"/>
      <c r="Q36" s="406">
        <f>SUM(Q37:S42)</f>
        <v>93220</v>
      </c>
      <c r="R36" s="406"/>
      <c r="S36" s="406"/>
      <c r="T36" s="405">
        <f>Q36/K36</f>
        <v>2.637281806093869</v>
      </c>
      <c r="U36" s="405"/>
      <c r="V36" s="405"/>
    </row>
    <row r="37" spans="1:22" s="55" customFormat="1" ht="21.75" customHeight="1">
      <c r="A37" s="165"/>
      <c r="B37" s="353" t="s">
        <v>343</v>
      </c>
      <c r="C37" s="353"/>
      <c r="D37" s="353"/>
      <c r="E37" s="353"/>
      <c r="F37" s="353"/>
      <c r="G37" s="353"/>
      <c r="H37" s="353"/>
      <c r="I37" s="353"/>
      <c r="J37" s="354"/>
      <c r="K37" s="406">
        <v>3728</v>
      </c>
      <c r="L37" s="406"/>
      <c r="M37" s="406"/>
      <c r="N37" s="406">
        <v>8951</v>
      </c>
      <c r="O37" s="406"/>
      <c r="P37" s="406"/>
      <c r="Q37" s="406">
        <v>8881</v>
      </c>
      <c r="R37" s="406"/>
      <c r="S37" s="406"/>
      <c r="T37" s="405">
        <f>Q37/K37</f>
        <v>2.382242489270386</v>
      </c>
      <c r="U37" s="405"/>
      <c r="V37" s="405"/>
    </row>
    <row r="38" spans="1:22" s="55" customFormat="1" ht="21.75" customHeight="1">
      <c r="A38" s="165"/>
      <c r="B38" s="353" t="s">
        <v>344</v>
      </c>
      <c r="C38" s="353"/>
      <c r="D38" s="353"/>
      <c r="E38" s="353"/>
      <c r="F38" s="353"/>
      <c r="G38" s="353"/>
      <c r="H38" s="353"/>
      <c r="I38" s="353"/>
      <c r="J38" s="354"/>
      <c r="K38" s="406">
        <v>29361</v>
      </c>
      <c r="L38" s="406"/>
      <c r="M38" s="406"/>
      <c r="N38" s="406">
        <v>76554</v>
      </c>
      <c r="O38" s="406"/>
      <c r="P38" s="406"/>
      <c r="Q38" s="406">
        <v>76295</v>
      </c>
      <c r="R38" s="406"/>
      <c r="S38" s="406"/>
      <c r="T38" s="405">
        <f>Q38/K38</f>
        <v>2.598515036953782</v>
      </c>
      <c r="U38" s="405"/>
      <c r="V38" s="405"/>
    </row>
    <row r="39" spans="1:22" s="55" customFormat="1" ht="21.75" customHeight="1">
      <c r="A39" s="165"/>
      <c r="B39" s="353" t="s">
        <v>438</v>
      </c>
      <c r="C39" s="353"/>
      <c r="D39" s="353"/>
      <c r="E39" s="353"/>
      <c r="F39" s="353"/>
      <c r="G39" s="353"/>
      <c r="H39" s="353"/>
      <c r="I39" s="353"/>
      <c r="J39" s="354"/>
      <c r="K39" s="406">
        <v>1619</v>
      </c>
      <c r="L39" s="406"/>
      <c r="M39" s="406"/>
      <c r="N39" s="406">
        <v>5829</v>
      </c>
      <c r="O39" s="406"/>
      <c r="P39" s="406"/>
      <c r="Q39" s="406">
        <v>5812</v>
      </c>
      <c r="R39" s="406"/>
      <c r="S39" s="406"/>
      <c r="T39" s="405">
        <f>Q39/K39</f>
        <v>3.589870290302656</v>
      </c>
      <c r="U39" s="405"/>
      <c r="V39" s="405"/>
    </row>
    <row r="40" spans="1:22" s="55" customFormat="1" ht="21.75" customHeight="1">
      <c r="A40" s="165"/>
      <c r="B40" s="353" t="s">
        <v>345</v>
      </c>
      <c r="C40" s="353"/>
      <c r="D40" s="353"/>
      <c r="E40" s="353"/>
      <c r="F40" s="353"/>
      <c r="G40" s="353"/>
      <c r="H40" s="353"/>
      <c r="I40" s="353"/>
      <c r="J40" s="354"/>
      <c r="K40" s="406"/>
      <c r="L40" s="406"/>
      <c r="M40" s="406"/>
      <c r="N40" s="406"/>
      <c r="O40" s="406"/>
      <c r="P40" s="406"/>
      <c r="Q40" s="406"/>
      <c r="R40" s="406"/>
      <c r="S40" s="406"/>
      <c r="T40" s="405"/>
      <c r="U40" s="405"/>
      <c r="V40" s="405"/>
    </row>
    <row r="41" spans="1:22" s="55" customFormat="1" ht="21.75" customHeight="1">
      <c r="A41" s="165"/>
      <c r="B41" s="353" t="s">
        <v>438</v>
      </c>
      <c r="C41" s="353"/>
      <c r="D41" s="353"/>
      <c r="E41" s="353"/>
      <c r="F41" s="353"/>
      <c r="G41" s="353"/>
      <c r="H41" s="353"/>
      <c r="I41" s="353"/>
      <c r="J41" s="354"/>
      <c r="K41" s="406">
        <v>639</v>
      </c>
      <c r="L41" s="406"/>
      <c r="M41" s="406"/>
      <c r="N41" s="406">
        <v>2237</v>
      </c>
      <c r="O41" s="406"/>
      <c r="P41" s="406"/>
      <c r="Q41" s="406">
        <v>2232</v>
      </c>
      <c r="R41" s="406"/>
      <c r="S41" s="406"/>
      <c r="T41" s="405">
        <f>Q41/K41</f>
        <v>3.492957746478873</v>
      </c>
      <c r="U41" s="405"/>
      <c r="V41" s="405"/>
    </row>
    <row r="42" spans="1:22" s="55" customFormat="1" ht="21.75" customHeight="1">
      <c r="A42" s="165"/>
      <c r="B42" s="353" t="s">
        <v>346</v>
      </c>
      <c r="C42" s="353"/>
      <c r="D42" s="353"/>
      <c r="E42" s="353"/>
      <c r="F42" s="353"/>
      <c r="G42" s="353"/>
      <c r="H42" s="353"/>
      <c r="I42" s="353"/>
      <c r="J42" s="354"/>
      <c r="K42" s="406"/>
      <c r="L42" s="406"/>
      <c r="M42" s="406"/>
      <c r="N42" s="406"/>
      <c r="O42" s="406"/>
      <c r="P42" s="406"/>
      <c r="Q42" s="406"/>
      <c r="R42" s="406"/>
      <c r="S42" s="406"/>
      <c r="T42" s="405"/>
      <c r="U42" s="405"/>
      <c r="V42" s="405"/>
    </row>
    <row r="43" spans="1:22" s="55" customFormat="1" ht="21.75" customHeight="1">
      <c r="A43" s="165"/>
      <c r="B43" s="353"/>
      <c r="C43" s="353"/>
      <c r="D43" s="353"/>
      <c r="E43" s="353"/>
      <c r="F43" s="353"/>
      <c r="G43" s="353"/>
      <c r="H43" s="353"/>
      <c r="I43" s="353"/>
      <c r="J43" s="354"/>
      <c r="K43" s="406"/>
      <c r="L43" s="406"/>
      <c r="M43" s="406"/>
      <c r="N43" s="406"/>
      <c r="O43" s="406"/>
      <c r="P43" s="406"/>
      <c r="Q43" s="406"/>
      <c r="R43" s="406"/>
      <c r="S43" s="406"/>
      <c r="T43" s="405"/>
      <c r="U43" s="405"/>
      <c r="V43" s="405"/>
    </row>
    <row r="44" spans="1:22" s="55" customFormat="1" ht="21.75" customHeight="1">
      <c r="A44" s="353" t="s">
        <v>347</v>
      </c>
      <c r="B44" s="353"/>
      <c r="C44" s="353"/>
      <c r="D44" s="353"/>
      <c r="E44" s="353"/>
      <c r="F44" s="353"/>
      <c r="G44" s="353"/>
      <c r="H44" s="353"/>
      <c r="I44" s="353"/>
      <c r="J44" s="354"/>
      <c r="K44" s="406">
        <v>16218</v>
      </c>
      <c r="L44" s="406"/>
      <c r="M44" s="406"/>
      <c r="N44" s="406">
        <v>24130</v>
      </c>
      <c r="O44" s="406"/>
      <c r="P44" s="406"/>
      <c r="Q44" s="406">
        <v>23995</v>
      </c>
      <c r="R44" s="406"/>
      <c r="S44" s="406"/>
      <c r="T44" s="405">
        <f>Q44/K44</f>
        <v>1.4795289184856333</v>
      </c>
      <c r="U44" s="405"/>
      <c r="V44" s="405"/>
    </row>
    <row r="45" spans="1:22" s="55" customFormat="1" ht="21.75" customHeight="1">
      <c r="A45" s="165"/>
      <c r="B45" s="353"/>
      <c r="C45" s="353"/>
      <c r="D45" s="353"/>
      <c r="E45" s="353"/>
      <c r="F45" s="353"/>
      <c r="G45" s="353"/>
      <c r="H45" s="353"/>
      <c r="I45" s="353"/>
      <c r="J45" s="354"/>
      <c r="K45" s="406"/>
      <c r="L45" s="406"/>
      <c r="M45" s="406"/>
      <c r="N45" s="406"/>
      <c r="O45" s="406"/>
      <c r="P45" s="406"/>
      <c r="Q45" s="406"/>
      <c r="R45" s="406"/>
      <c r="S45" s="406"/>
      <c r="T45" s="405"/>
      <c r="U45" s="405"/>
      <c r="V45" s="405"/>
    </row>
    <row r="46" spans="1:22" s="55" customFormat="1" ht="21.75" customHeight="1">
      <c r="A46" s="353" t="s">
        <v>348</v>
      </c>
      <c r="B46" s="353"/>
      <c r="C46" s="353"/>
      <c r="D46" s="353"/>
      <c r="E46" s="353"/>
      <c r="F46" s="353"/>
      <c r="G46" s="353"/>
      <c r="H46" s="353"/>
      <c r="I46" s="353"/>
      <c r="J46" s="354"/>
      <c r="K46" s="406">
        <v>377</v>
      </c>
      <c r="L46" s="406"/>
      <c r="M46" s="406"/>
      <c r="N46" s="406">
        <v>1014</v>
      </c>
      <c r="O46" s="406"/>
      <c r="P46" s="406"/>
      <c r="Q46" s="406">
        <v>1005</v>
      </c>
      <c r="R46" s="406"/>
      <c r="S46" s="406"/>
      <c r="T46" s="405">
        <f>Q46/K46</f>
        <v>2.6657824933687</v>
      </c>
      <c r="U46" s="405"/>
      <c r="V46" s="405"/>
    </row>
    <row r="47" spans="1:22" s="55" customFormat="1" ht="21.75" customHeight="1" thickBot="1">
      <c r="A47" s="168"/>
      <c r="B47" s="350"/>
      <c r="C47" s="350"/>
      <c r="D47" s="350"/>
      <c r="E47" s="350"/>
      <c r="F47" s="350"/>
      <c r="G47" s="350"/>
      <c r="H47" s="350"/>
      <c r="I47" s="350"/>
      <c r="J47" s="351"/>
      <c r="K47" s="406"/>
      <c r="L47" s="406"/>
      <c r="M47" s="406"/>
      <c r="N47" s="406"/>
      <c r="O47" s="406"/>
      <c r="P47" s="406"/>
      <c r="Q47" s="406"/>
      <c r="R47" s="406"/>
      <c r="S47" s="406"/>
      <c r="T47" s="405"/>
      <c r="U47" s="405"/>
      <c r="V47" s="405"/>
    </row>
    <row r="48" spans="1:22" ht="21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236" t="s">
        <v>736</v>
      </c>
      <c r="T48" s="250"/>
      <c r="U48" s="250"/>
      <c r="V48" s="250"/>
    </row>
    <row r="49" spans="20:22" ht="21.75" customHeight="1">
      <c r="T49" s="304" t="s">
        <v>349</v>
      </c>
      <c r="U49" s="305"/>
      <c r="V49" s="305"/>
    </row>
  </sheetData>
  <sheetProtection sheet="1" objects="1" scenarios="1"/>
  <mergeCells count="210">
    <mergeCell ref="B15:I15"/>
    <mergeCell ref="C11:I11"/>
    <mergeCell ref="C12:I12"/>
    <mergeCell ref="B13:I13"/>
    <mergeCell ref="B14:I14"/>
    <mergeCell ref="K11:M11"/>
    <mergeCell ref="K14:M14"/>
    <mergeCell ref="K15:M15"/>
    <mergeCell ref="A3:J4"/>
    <mergeCell ref="B5:I5"/>
    <mergeCell ref="B6:I6"/>
    <mergeCell ref="B7:I7"/>
    <mergeCell ref="C8:I8"/>
    <mergeCell ref="C9:I9"/>
    <mergeCell ref="C10:I10"/>
    <mergeCell ref="N11:P11"/>
    <mergeCell ref="N14:P14"/>
    <mergeCell ref="N15:P15"/>
    <mergeCell ref="K3:M4"/>
    <mergeCell ref="K5:M5"/>
    <mergeCell ref="K6:M6"/>
    <mergeCell ref="K7:M7"/>
    <mergeCell ref="K8:M8"/>
    <mergeCell ref="K9:M9"/>
    <mergeCell ref="K10:M10"/>
    <mergeCell ref="A16:O16"/>
    <mergeCell ref="Q15:R15"/>
    <mergeCell ref="S16:V16"/>
    <mergeCell ref="N3:P4"/>
    <mergeCell ref="N5:P5"/>
    <mergeCell ref="N6:P6"/>
    <mergeCell ref="N7:P7"/>
    <mergeCell ref="N8:P8"/>
    <mergeCell ref="N9:P9"/>
    <mergeCell ref="N10:P10"/>
    <mergeCell ref="Q12:R12"/>
    <mergeCell ref="Q14:R14"/>
    <mergeCell ref="Q13:R13"/>
    <mergeCell ref="U10:V10"/>
    <mergeCell ref="S11:T11"/>
    <mergeCell ref="U11:V11"/>
    <mergeCell ref="Q8:R8"/>
    <mergeCell ref="Q9:R9"/>
    <mergeCell ref="Q10:R10"/>
    <mergeCell ref="Q11:R11"/>
    <mergeCell ref="T22:V22"/>
    <mergeCell ref="A22:J23"/>
    <mergeCell ref="K22:M23"/>
    <mergeCell ref="N22:P23"/>
    <mergeCell ref="T23:V23"/>
    <mergeCell ref="Q22:S23"/>
    <mergeCell ref="A24:J24"/>
    <mergeCell ref="A36:J36"/>
    <mergeCell ref="B37:J37"/>
    <mergeCell ref="N26:P26"/>
    <mergeCell ref="N30:P30"/>
    <mergeCell ref="N36:P36"/>
    <mergeCell ref="K26:M26"/>
    <mergeCell ref="K28:M28"/>
    <mergeCell ref="N28:P28"/>
    <mergeCell ref="K30:M30"/>
    <mergeCell ref="T24:V24"/>
    <mergeCell ref="K25:M25"/>
    <mergeCell ref="N25:P25"/>
    <mergeCell ref="Q25:S25"/>
    <mergeCell ref="T25:V25"/>
    <mergeCell ref="K24:M24"/>
    <mergeCell ref="N24:P24"/>
    <mergeCell ref="Q24:S24"/>
    <mergeCell ref="T26:V26"/>
    <mergeCell ref="K27:M27"/>
    <mergeCell ref="N27:P27"/>
    <mergeCell ref="Q27:S27"/>
    <mergeCell ref="T27:V27"/>
    <mergeCell ref="Q26:S26"/>
    <mergeCell ref="Q28:S28"/>
    <mergeCell ref="T28:V28"/>
    <mergeCell ref="K29:M29"/>
    <mergeCell ref="N29:P29"/>
    <mergeCell ref="Q29:S29"/>
    <mergeCell ref="T29:V29"/>
    <mergeCell ref="T30:V30"/>
    <mergeCell ref="K31:M31"/>
    <mergeCell ref="N31:P31"/>
    <mergeCell ref="Q31:S31"/>
    <mergeCell ref="T31:V31"/>
    <mergeCell ref="Q30:S30"/>
    <mergeCell ref="Q33:S33"/>
    <mergeCell ref="T33:V33"/>
    <mergeCell ref="K32:M32"/>
    <mergeCell ref="N32:P32"/>
    <mergeCell ref="Q32:S32"/>
    <mergeCell ref="T32:V32"/>
    <mergeCell ref="Q35:S35"/>
    <mergeCell ref="T35:V35"/>
    <mergeCell ref="K34:M34"/>
    <mergeCell ref="N34:P34"/>
    <mergeCell ref="Q34:S34"/>
    <mergeCell ref="T34:V34"/>
    <mergeCell ref="Q38:S38"/>
    <mergeCell ref="T38:V38"/>
    <mergeCell ref="K36:M36"/>
    <mergeCell ref="T36:V36"/>
    <mergeCell ref="K37:M37"/>
    <mergeCell ref="N37:P37"/>
    <mergeCell ref="Q37:S37"/>
    <mergeCell ref="T37:V37"/>
    <mergeCell ref="Q36:S36"/>
    <mergeCell ref="B28:J28"/>
    <mergeCell ref="K38:M38"/>
    <mergeCell ref="N38:P38"/>
    <mergeCell ref="K35:M35"/>
    <mergeCell ref="N35:P35"/>
    <mergeCell ref="K33:M33"/>
    <mergeCell ref="N33:P33"/>
    <mergeCell ref="B33:J33"/>
    <mergeCell ref="B38:J38"/>
    <mergeCell ref="A21:H21"/>
    <mergeCell ref="B34:J34"/>
    <mergeCell ref="B35:J35"/>
    <mergeCell ref="B29:J29"/>
    <mergeCell ref="A30:J30"/>
    <mergeCell ref="B31:J31"/>
    <mergeCell ref="B32:J32"/>
    <mergeCell ref="A25:J25"/>
    <mergeCell ref="A26:J26"/>
    <mergeCell ref="B27:J27"/>
    <mergeCell ref="T21:V21"/>
    <mergeCell ref="S14:T14"/>
    <mergeCell ref="U14:V14"/>
    <mergeCell ref="S12:T12"/>
    <mergeCell ref="U12:V12"/>
    <mergeCell ref="S13:T13"/>
    <mergeCell ref="U13:V13"/>
    <mergeCell ref="T17:V17"/>
    <mergeCell ref="S15:T15"/>
    <mergeCell ref="U15:V15"/>
    <mergeCell ref="B39:J39"/>
    <mergeCell ref="B41:J41"/>
    <mergeCell ref="B40:J40"/>
    <mergeCell ref="B42:J42"/>
    <mergeCell ref="T39:V39"/>
    <mergeCell ref="N40:P40"/>
    <mergeCell ref="Q40:S40"/>
    <mergeCell ref="T40:V40"/>
    <mergeCell ref="N39:P39"/>
    <mergeCell ref="Q39:S39"/>
    <mergeCell ref="B43:J43"/>
    <mergeCell ref="A44:J44"/>
    <mergeCell ref="A46:J46"/>
    <mergeCell ref="K46:M46"/>
    <mergeCell ref="K43:M43"/>
    <mergeCell ref="K44:M44"/>
    <mergeCell ref="N47:P47"/>
    <mergeCell ref="Q47:S47"/>
    <mergeCell ref="T47:V47"/>
    <mergeCell ref="Q43:S43"/>
    <mergeCell ref="T43:V43"/>
    <mergeCell ref="N44:P44"/>
    <mergeCell ref="Q44:S44"/>
    <mergeCell ref="T44:V44"/>
    <mergeCell ref="N46:P46"/>
    <mergeCell ref="Q46:S46"/>
    <mergeCell ref="Q42:S42"/>
    <mergeCell ref="N43:P43"/>
    <mergeCell ref="Q41:S41"/>
    <mergeCell ref="T42:V42"/>
    <mergeCell ref="N41:P41"/>
    <mergeCell ref="T41:V41"/>
    <mergeCell ref="N42:P42"/>
    <mergeCell ref="K39:M39"/>
    <mergeCell ref="K40:M40"/>
    <mergeCell ref="K41:M41"/>
    <mergeCell ref="K42:M42"/>
    <mergeCell ref="T49:V49"/>
    <mergeCell ref="B45:J45"/>
    <mergeCell ref="K45:M45"/>
    <mergeCell ref="N45:P45"/>
    <mergeCell ref="S48:V48"/>
    <mergeCell ref="Q45:S45"/>
    <mergeCell ref="T45:V45"/>
    <mergeCell ref="T46:V46"/>
    <mergeCell ref="B47:J47"/>
    <mergeCell ref="K47:M47"/>
    <mergeCell ref="N12:P12"/>
    <mergeCell ref="N13:P13"/>
    <mergeCell ref="K12:M12"/>
    <mergeCell ref="K13:M13"/>
    <mergeCell ref="S8:T8"/>
    <mergeCell ref="S10:T10"/>
    <mergeCell ref="U8:V8"/>
    <mergeCell ref="S9:T9"/>
    <mergeCell ref="U9:V9"/>
    <mergeCell ref="S6:T6"/>
    <mergeCell ref="U6:V6"/>
    <mergeCell ref="Q7:R7"/>
    <mergeCell ref="S7:T7"/>
    <mergeCell ref="U7:V7"/>
    <mergeCell ref="Q6:R6"/>
    <mergeCell ref="Q4:R4"/>
    <mergeCell ref="S4:T4"/>
    <mergeCell ref="U4:V4"/>
    <mergeCell ref="Q5:R5"/>
    <mergeCell ref="S5:T5"/>
    <mergeCell ref="U5:V5"/>
    <mergeCell ref="T2:V2"/>
    <mergeCell ref="A2:H2"/>
    <mergeCell ref="Q3:R3"/>
    <mergeCell ref="S3:T3"/>
    <mergeCell ref="U3:V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2005-03-03T04:35:04Z</cp:lastPrinted>
  <dcterms:created xsi:type="dcterms:W3CDTF">2000-12-26T04:22:56Z</dcterms:created>
  <dcterms:modified xsi:type="dcterms:W3CDTF">2005-03-24T22:22:26Z</dcterms:modified>
  <cp:category/>
  <cp:version/>
  <cp:contentType/>
  <cp:contentStatus/>
</cp:coreProperties>
</file>